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84" windowWidth="19140" windowHeight="847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5" i="2" l="1"/>
  <c r="L5" i="2" s="1"/>
  <c r="K6" i="2"/>
  <c r="K4" i="2"/>
  <c r="L4" i="2" s="1"/>
  <c r="L6" i="2"/>
  <c r="G6" i="2" l="1"/>
  <c r="B11" i="2"/>
  <c r="C7" i="2" l="1"/>
  <c r="D7" i="2"/>
  <c r="B7" i="2"/>
  <c r="C5" i="2"/>
  <c r="B5" i="2"/>
  <c r="D5" i="2"/>
  <c r="F3" i="1" l="1"/>
  <c r="F4" i="1"/>
  <c r="F5" i="1"/>
  <c r="F6" i="1"/>
  <c r="F7" i="1"/>
  <c r="F8" i="1"/>
  <c r="F9" i="1"/>
  <c r="F10" i="1"/>
  <c r="F11" i="1"/>
  <c r="F12" i="1"/>
  <c r="F13" i="1"/>
  <c r="F14" i="1"/>
  <c r="F2" i="1"/>
  <c r="E3" i="1"/>
  <c r="E4" i="1"/>
  <c r="E5" i="1"/>
  <c r="E6" i="1"/>
  <c r="E7" i="1"/>
  <c r="E8" i="1"/>
  <c r="E9" i="1"/>
  <c r="E10" i="1"/>
  <c r="E11" i="1"/>
  <c r="E12" i="1"/>
  <c r="E13" i="1"/>
  <c r="E14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2" i="1"/>
  <c r="C3" i="1"/>
  <c r="C4" i="1"/>
  <c r="C5" i="1"/>
  <c r="C6" i="1"/>
  <c r="C7" i="1"/>
  <c r="C8" i="1"/>
  <c r="C9" i="1"/>
  <c r="C10" i="1"/>
  <c r="C11" i="1"/>
  <c r="C12" i="1"/>
  <c r="C13" i="1"/>
  <c r="C14" i="1"/>
  <c r="C2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3" i="1"/>
</calcChain>
</file>

<file path=xl/sharedStrings.xml><?xml version="1.0" encoding="utf-8"?>
<sst xmlns="http://schemas.openxmlformats.org/spreadsheetml/2006/main" count="71" uniqueCount="66">
  <si>
    <t>Injection subharmonic</t>
  </si>
  <si>
    <t>Primary laser frequency (MHz)</t>
  </si>
  <si>
    <t>h (circumference in wavelengths)</t>
  </si>
  <si>
    <t>Length change of each side of ring (vs. h=333) (metres)</t>
  </si>
  <si>
    <t>This means h must always be the injection subharmonic per train plus 2</t>
  </si>
  <si>
    <t>Max number of trains</t>
  </si>
  <si>
    <t>Injection subharmonic to use with 650MHz cavity</t>
  </si>
  <si>
    <t>Trains with 650MHz cavity</t>
  </si>
  <si>
    <t>or</t>
  </si>
  <si>
    <t xml:space="preserve">or </t>
  </si>
  <si>
    <t>163 is prime</t>
  </si>
  <si>
    <t>167 is prime</t>
  </si>
  <si>
    <t>173 is prime</t>
  </si>
  <si>
    <t>It may be possible to modify the circumference by 3 1.3GHz wavelengths rather than 1 when changing to 650MHz?</t>
  </si>
  <si>
    <t>In which case most of the red cases for the 650MHz cavity go away</t>
  </si>
  <si>
    <t>N = Injection subharmonic per train</t>
  </si>
  <si>
    <t>Source</t>
  </si>
  <si>
    <t>Criterion</t>
  </si>
  <si>
    <t>eRHIC/BNL</t>
  </si>
  <si>
    <t>Non-overlapping bunch trains analogous to eRHIC</t>
  </si>
  <si>
    <t>Resulting constraints</t>
  </si>
  <si>
    <t>N and h must be close, with the inter-bunch spacing being |N-h| wavelengths</t>
  </si>
  <si>
    <t>Cornell ERL</t>
  </si>
  <si>
    <t>High-current mode allowed with all buckets filled at "2.6GHz"</t>
  </si>
  <si>
    <t xml:space="preserve">Inter-bunch spacing in trains must be "650MHz" </t>
  </si>
  <si>
    <t>(to give a good platform to test high-frequency diagnostics and maximum similarity to eRHIC bunch trains)</t>
  </si>
  <si>
    <t>Diagnostics</t>
  </si>
  <si>
    <t>Bunches filled in direction such that extra length in final splitter adds to spacing</t>
  </si>
  <si>
    <t>h&gt;N (therefore h=N+2) so the circumference is always "longer" but gets longer still for top energy</t>
  </si>
  <si>
    <t>Good average current in eRHIC mode, so fit many bunch trains in the ring</t>
  </si>
  <si>
    <t>The spacing |N-h| must equal 2, so h=N-2 or h=N+2 (therefore N is also odd)</t>
  </si>
  <si>
    <t>N should have a large factor less than h/18 (which corresponds to complete filling)</t>
  </si>
  <si>
    <t>h must be odd, since N will be 4 for this mode, and only odd h avoids "collisions" with 2 bunches per bucket</t>
  </si>
  <si>
    <t>A practical small adjustment to splitter lengths should give a good scheme when this modified h is halved</t>
  </si>
  <si>
    <t>Good filling scheme when 650MHz cavity is installed</t>
  </si>
  <si>
    <t>All patterns shown are with 650MHz within-train spacing and bunches filled the "right way around" that gives probe bunch spacing of 9.5 rather thn 6.5 RF wavelengths</t>
  </si>
  <si>
    <t>Walls</t>
  </si>
  <si>
    <t>Circumference must still fit in the L0E hall including shielding etc.</t>
  </si>
  <si>
    <t>There is an upper limit on h (To Be Determined), not too far from the h=333 value in the CDR</t>
  </si>
  <si>
    <t>Preference for fitting an injector diagnostics beamline before the linac</t>
  </si>
  <si>
    <t>Chris (optional)</t>
  </si>
  <si>
    <t>Laser</t>
  </si>
  <si>
    <t>Laser primary frequency &lt;50MHz to allow individual pulse suppression</t>
  </si>
  <si>
    <t>This is OK up to 11 bunch trains, while the options for 13 or 15 trains go a bit over the limit</t>
  </si>
  <si>
    <t>h should be slightly above 333 to create ~1 metre of extra room</t>
  </si>
  <si>
    <t>Operational modes table from Design Report</t>
  </si>
  <si>
    <t>Injection Rate</t>
  </si>
  <si>
    <t>Commissioning</t>
  </si>
  <si>
    <t>eRHIC</t>
  </si>
  <si>
    <t>High-current</t>
  </si>
  <si>
    <t>pC</t>
  </si>
  <si>
    <t>N/A</t>
  </si>
  <si>
    <t>$\le$0.97</t>
  </si>
  <si>
    <t>$\le$0.43</t>
  </si>
  <si>
    <t>MHz</t>
  </si>
  <si>
    <t>mA</t>
  </si>
  <si>
    <t>Max Bunch Charge</t>
  </si>
  <si>
    <t>Max Current</t>
  </si>
  <si>
    <t>Probe Bunch Rate</t>
  </si>
  <si>
    <t>F</t>
  </si>
  <si>
    <t>injection</t>
  </si>
  <si>
    <t>eRHIC 1mA</t>
  </si>
  <si>
    <t>Trains</t>
  </si>
  <si>
    <t>N</t>
  </si>
  <si>
    <t>pC for 1mA</t>
  </si>
  <si>
    <t>Injection rate (MHz)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</si>
</sst>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theme="7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164" fontId="0" fillId="0" borderId="0" xfId="0" applyNumberFormat="1" applyAlignment="1"/>
    <xf numFmtId="164" fontId="0" fillId="2" borderId="0" xfId="0" applyNumberFormat="1" applyFill="1" applyAlignment="1"/>
    <xf numFmtId="0" fontId="0" fillId="3" borderId="0" xfId="0" applyFill="1" applyAlignment="1"/>
    <xf numFmtId="0" fontId="0" fillId="2" borderId="0" xfId="0" applyFill="1" applyAlignment="1"/>
    <xf numFmtId="0" fontId="1" fillId="0" borderId="0" xfId="0" applyFont="1" applyAlignment="1"/>
    <xf numFmtId="0" fontId="2" fillId="0" borderId="0" xfId="0" applyFont="1" applyAlignment="1"/>
    <xf numFmtId="0" fontId="0" fillId="4" borderId="0" xfId="0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abSelected="1" workbookViewId="0">
      <selection activeCell="G22" sqref="G22"/>
    </sheetView>
  </sheetViews>
  <sheetFormatPr defaultRowHeight="14.4" x14ac:dyDescent="0.3"/>
  <cols>
    <col min="1" max="6" width="13.33203125" style="1" customWidth="1"/>
    <col min="7" max="7" width="8.88671875" style="1"/>
    <col min="8" max="8" width="13.33203125" style="1" customWidth="1"/>
  </cols>
  <sheetData>
    <row r="1" spans="1:15" ht="57.6" x14ac:dyDescent="0.3">
      <c r="A1" s="1" t="s">
        <v>15</v>
      </c>
      <c r="B1" s="1" t="s">
        <v>5</v>
      </c>
      <c r="C1" s="1" t="s">
        <v>0</v>
      </c>
      <c r="D1" s="1" t="s">
        <v>1</v>
      </c>
      <c r="E1" s="1" t="s">
        <v>2</v>
      </c>
      <c r="F1" s="1" t="s">
        <v>3</v>
      </c>
      <c r="H1" s="1" t="s">
        <v>6</v>
      </c>
      <c r="I1" s="1" t="s">
        <v>7</v>
      </c>
    </row>
    <row r="2" spans="1:15" s="2" customFormat="1" x14ac:dyDescent="0.3">
      <c r="A2" s="2">
        <v>325</v>
      </c>
      <c r="B2" s="5">
        <v>13</v>
      </c>
      <c r="C2" s="2">
        <f>A2/B2</f>
        <v>25</v>
      </c>
      <c r="D2" s="4">
        <f>1300/C2</f>
        <v>52</v>
      </c>
      <c r="E2" s="2">
        <f>A2+2</f>
        <v>327</v>
      </c>
      <c r="F2" s="2">
        <f>(E2-333)/2/1300000000*299792458</f>
        <v>-0.6918287492307692</v>
      </c>
      <c r="H2" s="2">
        <v>162</v>
      </c>
      <c r="I2" s="2">
        <v>18</v>
      </c>
    </row>
    <row r="3" spans="1:15" s="2" customFormat="1" x14ac:dyDescent="0.3">
      <c r="A3" s="2">
        <f>A2+2</f>
        <v>327</v>
      </c>
      <c r="B3" s="2">
        <v>3</v>
      </c>
      <c r="C3" s="2">
        <f t="shared" ref="C3:C14" si="0">A3/B3</f>
        <v>109</v>
      </c>
      <c r="D3" s="3">
        <f t="shared" ref="D3:D14" si="1">1300/C3</f>
        <v>11.926605504587156</v>
      </c>
      <c r="E3" s="2">
        <f t="shared" ref="E3:E14" si="2">A3+2</f>
        <v>329</v>
      </c>
      <c r="F3" s="2">
        <f t="shared" ref="F3:F14" si="3">(E3-333)/2/1300000000*299792458</f>
        <v>-0.46121916615384617</v>
      </c>
      <c r="H3" s="6">
        <v>164</v>
      </c>
      <c r="I3" s="6">
        <v>4</v>
      </c>
      <c r="K3" s="2" t="s">
        <v>10</v>
      </c>
    </row>
    <row r="4" spans="1:15" s="2" customFormat="1" x14ac:dyDescent="0.3">
      <c r="A4" s="2">
        <f t="shared" ref="A4:A14" si="4">A3+2</f>
        <v>329</v>
      </c>
      <c r="B4" s="2">
        <v>7</v>
      </c>
      <c r="C4" s="2">
        <f t="shared" si="0"/>
        <v>47</v>
      </c>
      <c r="D4" s="3">
        <f t="shared" si="1"/>
        <v>27.659574468085108</v>
      </c>
      <c r="E4" s="2">
        <f t="shared" si="2"/>
        <v>331</v>
      </c>
      <c r="F4" s="2">
        <f t="shared" si="3"/>
        <v>-0.23060958307692309</v>
      </c>
      <c r="H4" s="2">
        <v>165</v>
      </c>
      <c r="I4" s="2">
        <v>15</v>
      </c>
    </row>
    <row r="5" spans="1:15" s="2" customFormat="1" x14ac:dyDescent="0.3">
      <c r="A5" s="2">
        <f t="shared" si="4"/>
        <v>331</v>
      </c>
      <c r="B5" s="2">
        <v>1</v>
      </c>
      <c r="C5" s="2">
        <f t="shared" si="0"/>
        <v>331</v>
      </c>
      <c r="D5" s="3">
        <f t="shared" si="1"/>
        <v>3.9274924471299095</v>
      </c>
      <c r="E5" s="2">
        <f t="shared" si="2"/>
        <v>333</v>
      </c>
      <c r="F5" s="2">
        <f t="shared" si="3"/>
        <v>0</v>
      </c>
      <c r="H5" s="2">
        <v>165</v>
      </c>
      <c r="I5" s="2">
        <v>15</v>
      </c>
    </row>
    <row r="6" spans="1:15" s="2" customFormat="1" x14ac:dyDescent="0.3">
      <c r="A6" s="2">
        <f t="shared" si="4"/>
        <v>333</v>
      </c>
      <c r="B6" s="5">
        <v>9</v>
      </c>
      <c r="C6" s="2">
        <f t="shared" si="0"/>
        <v>37</v>
      </c>
      <c r="D6" s="3">
        <f t="shared" si="1"/>
        <v>35.135135135135137</v>
      </c>
      <c r="E6" s="2">
        <f t="shared" si="2"/>
        <v>335</v>
      </c>
      <c r="F6" s="2">
        <f t="shared" si="3"/>
        <v>0.23060958307692309</v>
      </c>
      <c r="H6" s="6">
        <v>166</v>
      </c>
      <c r="I6" s="6">
        <v>2</v>
      </c>
      <c r="K6" s="2" t="s">
        <v>11</v>
      </c>
    </row>
    <row r="7" spans="1:15" s="2" customFormat="1" x14ac:dyDescent="0.3">
      <c r="A7" s="2">
        <f t="shared" si="4"/>
        <v>335</v>
      </c>
      <c r="B7" s="2">
        <v>5</v>
      </c>
      <c r="C7" s="2">
        <f t="shared" si="0"/>
        <v>67</v>
      </c>
      <c r="D7" s="3">
        <f t="shared" si="1"/>
        <v>19.402985074626866</v>
      </c>
      <c r="E7" s="2">
        <f t="shared" si="2"/>
        <v>337</v>
      </c>
      <c r="F7" s="2">
        <f t="shared" si="3"/>
        <v>0.46121916615384617</v>
      </c>
      <c r="H7" s="2">
        <v>168</v>
      </c>
      <c r="I7" s="2">
        <v>14</v>
      </c>
    </row>
    <row r="8" spans="1:15" s="2" customFormat="1" x14ac:dyDescent="0.3">
      <c r="A8" s="2">
        <f t="shared" si="4"/>
        <v>337</v>
      </c>
      <c r="B8" s="2">
        <v>1</v>
      </c>
      <c r="C8" s="2">
        <f t="shared" si="0"/>
        <v>337</v>
      </c>
      <c r="D8" s="3">
        <f t="shared" si="1"/>
        <v>3.857566765578635</v>
      </c>
      <c r="E8" s="2">
        <f t="shared" si="2"/>
        <v>339</v>
      </c>
      <c r="F8" s="2">
        <f t="shared" si="3"/>
        <v>0.6918287492307692</v>
      </c>
      <c r="H8" s="2">
        <v>168</v>
      </c>
      <c r="I8" s="2">
        <v>14</v>
      </c>
      <c r="J8" s="2" t="s">
        <v>8</v>
      </c>
      <c r="K8" s="2">
        <v>169</v>
      </c>
      <c r="L8" s="2">
        <v>13</v>
      </c>
    </row>
    <row r="9" spans="1:15" s="2" customFormat="1" x14ac:dyDescent="0.3">
      <c r="A9" s="2">
        <f t="shared" si="4"/>
        <v>339</v>
      </c>
      <c r="B9" s="2">
        <v>3</v>
      </c>
      <c r="C9" s="2">
        <f t="shared" si="0"/>
        <v>113</v>
      </c>
      <c r="D9" s="3">
        <f t="shared" si="1"/>
        <v>11.504424778761061</v>
      </c>
      <c r="E9" s="2">
        <f t="shared" si="2"/>
        <v>341</v>
      </c>
      <c r="F9" s="2">
        <f t="shared" si="3"/>
        <v>0.92243833230769234</v>
      </c>
      <c r="H9" s="2">
        <v>170</v>
      </c>
      <c r="I9" s="2">
        <v>17</v>
      </c>
      <c r="J9" s="2" t="s">
        <v>9</v>
      </c>
      <c r="K9" s="2">
        <v>169</v>
      </c>
      <c r="L9" s="2">
        <v>13</v>
      </c>
    </row>
    <row r="10" spans="1:15" s="2" customFormat="1" x14ac:dyDescent="0.3">
      <c r="A10" s="9">
        <f t="shared" si="4"/>
        <v>341</v>
      </c>
      <c r="B10" s="5">
        <v>11</v>
      </c>
      <c r="C10" s="2">
        <f t="shared" si="0"/>
        <v>31</v>
      </c>
      <c r="D10" s="3">
        <f t="shared" si="1"/>
        <v>41.935483870967744</v>
      </c>
      <c r="E10" s="2">
        <f t="shared" si="2"/>
        <v>343</v>
      </c>
      <c r="F10" s="2">
        <f t="shared" si="3"/>
        <v>1.1530479153846154</v>
      </c>
      <c r="H10" s="2">
        <v>170</v>
      </c>
      <c r="I10" s="2">
        <v>17</v>
      </c>
      <c r="J10" s="2" t="s">
        <v>8</v>
      </c>
      <c r="K10" s="2">
        <v>171</v>
      </c>
      <c r="L10" s="2">
        <v>19</v>
      </c>
      <c r="N10" s="2">
        <v>170</v>
      </c>
      <c r="O10" s="2">
        <v>10</v>
      </c>
    </row>
    <row r="11" spans="1:15" s="2" customFormat="1" x14ac:dyDescent="0.3">
      <c r="A11" s="2">
        <f t="shared" si="4"/>
        <v>343</v>
      </c>
      <c r="B11" s="2">
        <v>7</v>
      </c>
      <c r="C11" s="2">
        <f t="shared" si="0"/>
        <v>49</v>
      </c>
      <c r="D11" s="3">
        <f t="shared" si="1"/>
        <v>26.530612244897959</v>
      </c>
      <c r="E11" s="2">
        <f t="shared" si="2"/>
        <v>345</v>
      </c>
      <c r="F11" s="2">
        <f t="shared" si="3"/>
        <v>1.3836574984615384</v>
      </c>
      <c r="H11" s="2">
        <v>171</v>
      </c>
      <c r="I11" s="2">
        <v>19</v>
      </c>
    </row>
    <row r="12" spans="1:15" s="2" customFormat="1" x14ac:dyDescent="0.3">
      <c r="A12" s="2">
        <f t="shared" si="4"/>
        <v>345</v>
      </c>
      <c r="B12" s="5">
        <v>15</v>
      </c>
      <c r="C12" s="2">
        <f t="shared" si="0"/>
        <v>23</v>
      </c>
      <c r="D12" s="4">
        <f t="shared" si="1"/>
        <v>56.521739130434781</v>
      </c>
      <c r="E12" s="2">
        <f t="shared" si="2"/>
        <v>347</v>
      </c>
      <c r="F12" s="2">
        <f t="shared" si="3"/>
        <v>1.6142670815384617</v>
      </c>
      <c r="H12" s="6">
        <v>172</v>
      </c>
      <c r="I12" s="6">
        <v>4</v>
      </c>
      <c r="K12" s="2" t="s">
        <v>12</v>
      </c>
    </row>
    <row r="13" spans="1:15" s="2" customFormat="1" x14ac:dyDescent="0.3">
      <c r="A13" s="2">
        <f t="shared" si="4"/>
        <v>347</v>
      </c>
      <c r="B13" s="2">
        <v>1</v>
      </c>
      <c r="C13" s="2">
        <f t="shared" si="0"/>
        <v>347</v>
      </c>
      <c r="D13" s="3">
        <f t="shared" si="1"/>
        <v>3.7463976945244957</v>
      </c>
      <c r="E13" s="2">
        <f t="shared" si="2"/>
        <v>349</v>
      </c>
      <c r="F13" s="2">
        <f t="shared" si="3"/>
        <v>1.8448766646153847</v>
      </c>
      <c r="H13" s="6">
        <v>174</v>
      </c>
      <c r="I13" s="6">
        <v>6</v>
      </c>
    </row>
    <row r="14" spans="1:15" s="2" customFormat="1" x14ac:dyDescent="0.3">
      <c r="A14" s="2">
        <f t="shared" si="4"/>
        <v>349</v>
      </c>
      <c r="B14" s="2">
        <v>1</v>
      </c>
      <c r="C14" s="2">
        <f t="shared" si="0"/>
        <v>349</v>
      </c>
      <c r="D14" s="3">
        <f t="shared" si="1"/>
        <v>3.7249283667621778</v>
      </c>
      <c r="E14" s="2">
        <f t="shared" si="2"/>
        <v>351</v>
      </c>
      <c r="F14" s="2">
        <f t="shared" si="3"/>
        <v>2.0754862476923077</v>
      </c>
      <c r="H14" s="6">
        <v>175</v>
      </c>
      <c r="I14" s="6">
        <v>7</v>
      </c>
    </row>
    <row r="15" spans="1:15" s="2" customFormat="1" x14ac:dyDescent="0.3"/>
    <row r="16" spans="1:15" s="2" customFormat="1" x14ac:dyDescent="0.3">
      <c r="A16" s="2" t="s">
        <v>16</v>
      </c>
      <c r="B16" s="2" t="s">
        <v>17</v>
      </c>
      <c r="G16" s="2" t="s">
        <v>20</v>
      </c>
    </row>
    <row r="17" spans="1:7" s="2" customFormat="1" x14ac:dyDescent="0.3">
      <c r="A17" s="2" t="s">
        <v>18</v>
      </c>
      <c r="B17" s="2" t="s">
        <v>19</v>
      </c>
      <c r="G17" s="2" t="s">
        <v>21</v>
      </c>
    </row>
    <row r="18" spans="1:7" s="2" customFormat="1" x14ac:dyDescent="0.3">
      <c r="A18" s="2" t="s">
        <v>22</v>
      </c>
      <c r="B18" s="2" t="s">
        <v>23</v>
      </c>
      <c r="G18" s="2" t="s">
        <v>32</v>
      </c>
    </row>
    <row r="19" spans="1:7" s="2" customFormat="1" x14ac:dyDescent="0.3">
      <c r="A19" s="2" t="s">
        <v>18</v>
      </c>
      <c r="B19" s="2" t="s">
        <v>24</v>
      </c>
      <c r="G19" s="2" t="s">
        <v>30</v>
      </c>
    </row>
    <row r="20" spans="1:7" s="2" customFormat="1" x14ac:dyDescent="0.3">
      <c r="B20" s="7" t="s">
        <v>25</v>
      </c>
    </row>
    <row r="21" spans="1:7" s="2" customFormat="1" x14ac:dyDescent="0.3">
      <c r="A21" s="2" t="s">
        <v>26</v>
      </c>
      <c r="B21" s="2" t="s">
        <v>27</v>
      </c>
      <c r="G21" s="2" t="s">
        <v>28</v>
      </c>
    </row>
    <row r="22" spans="1:7" s="2" customFormat="1" x14ac:dyDescent="0.3">
      <c r="A22" s="2" t="s">
        <v>18</v>
      </c>
      <c r="B22" s="2" t="s">
        <v>29</v>
      </c>
      <c r="G22" s="2" t="s">
        <v>31</v>
      </c>
    </row>
    <row r="23" spans="1:7" s="2" customFormat="1" x14ac:dyDescent="0.3">
      <c r="A23" s="2" t="s">
        <v>41</v>
      </c>
      <c r="B23" s="2" t="s">
        <v>42</v>
      </c>
      <c r="G23" s="2" t="s">
        <v>43</v>
      </c>
    </row>
    <row r="24" spans="1:7" s="2" customFormat="1" x14ac:dyDescent="0.3">
      <c r="A24" s="2" t="s">
        <v>18</v>
      </c>
      <c r="B24" s="2" t="s">
        <v>34</v>
      </c>
      <c r="G24" s="2" t="s">
        <v>33</v>
      </c>
    </row>
    <row r="25" spans="1:7" s="2" customFormat="1" x14ac:dyDescent="0.3">
      <c r="A25" s="2" t="s">
        <v>36</v>
      </c>
      <c r="B25" s="2" t="s">
        <v>37</v>
      </c>
      <c r="G25" s="2" t="s">
        <v>38</v>
      </c>
    </row>
    <row r="26" spans="1:7" s="8" customFormat="1" x14ac:dyDescent="0.3">
      <c r="A26" s="8" t="s">
        <v>40</v>
      </c>
      <c r="B26" s="8" t="s">
        <v>39</v>
      </c>
      <c r="G26" s="8" t="s">
        <v>44</v>
      </c>
    </row>
    <row r="27" spans="1:7" s="2" customFormat="1" x14ac:dyDescent="0.3"/>
    <row r="28" spans="1:7" s="2" customFormat="1" x14ac:dyDescent="0.3"/>
    <row r="29" spans="1:7" s="2" customFormat="1" x14ac:dyDescent="0.3"/>
    <row r="30" spans="1:7" s="2" customFormat="1" x14ac:dyDescent="0.3">
      <c r="A30" s="2" t="s">
        <v>35</v>
      </c>
    </row>
    <row r="31" spans="1:7" s="2" customFormat="1" x14ac:dyDescent="0.3">
      <c r="A31" s="2" t="s">
        <v>4</v>
      </c>
    </row>
    <row r="32" spans="1:7" s="2" customFormat="1" x14ac:dyDescent="0.3"/>
    <row r="33" spans="1:1" s="2" customFormat="1" x14ac:dyDescent="0.3">
      <c r="A33" s="2" t="s">
        <v>13</v>
      </c>
    </row>
    <row r="34" spans="1:1" s="2" customFormat="1" x14ac:dyDescent="0.3">
      <c r="A34" s="2" t="s">
        <v>14</v>
      </c>
    </row>
    <row r="35" spans="1:1" s="2" customFormat="1" x14ac:dyDescent="0.3"/>
    <row r="36" spans="1:1" s="2" customFormat="1" x14ac:dyDescent="0.3"/>
    <row r="37" spans="1:1" s="2" customFormat="1" x14ac:dyDescent="0.3"/>
    <row r="38" spans="1:1" s="2" customFormat="1" x14ac:dyDescent="0.3"/>
    <row r="39" spans="1:1" s="2" customFormat="1" x14ac:dyDescent="0.3"/>
    <row r="40" spans="1:1" s="2" customFormat="1" x14ac:dyDescent="0.3"/>
    <row r="41" spans="1:1" s="2" customFormat="1" x14ac:dyDescent="0.3"/>
    <row r="42" spans="1:1" s="2" customFormat="1" x14ac:dyDescent="0.3"/>
    <row r="43" spans="1:1" s="2" customFormat="1" x14ac:dyDescent="0.3"/>
    <row r="44" spans="1:1" s="2" customFormat="1" x14ac:dyDescent="0.3"/>
    <row r="45" spans="1:1" s="2" customFormat="1" x14ac:dyDescent="0.3"/>
    <row r="46" spans="1:1" s="2" customFormat="1" x14ac:dyDescent="0.3"/>
    <row r="47" spans="1:1" s="2" customFormat="1" x14ac:dyDescent="0.3"/>
    <row r="48" spans="1:1" s="2" customFormat="1" x14ac:dyDescent="0.3"/>
    <row r="49" s="2" customFormat="1" x14ac:dyDescent="0.3"/>
    <row r="50" s="2" customFormat="1" x14ac:dyDescent="0.3"/>
    <row r="51" s="2" customFormat="1" x14ac:dyDescent="0.3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K4" sqref="K4"/>
    </sheetView>
  </sheetViews>
  <sheetFormatPr defaultRowHeight="14.4" x14ac:dyDescent="0.3"/>
  <cols>
    <col min="1" max="1" width="16.33203125" customWidth="1"/>
    <col min="2" max="2" width="13.33203125" bestFit="1" customWidth="1"/>
    <col min="4" max="4" width="11.109375" bestFit="1" customWidth="1"/>
  </cols>
  <sheetData>
    <row r="1" spans="1:12" x14ac:dyDescent="0.3">
      <c r="A1" t="s">
        <v>45</v>
      </c>
    </row>
    <row r="3" spans="1:12" x14ac:dyDescent="0.3">
      <c r="I3" t="s">
        <v>62</v>
      </c>
      <c r="J3" t="s">
        <v>63</v>
      </c>
      <c r="K3" t="s">
        <v>65</v>
      </c>
      <c r="L3" t="s">
        <v>64</v>
      </c>
    </row>
    <row r="4" spans="1:12" x14ac:dyDescent="0.3">
      <c r="B4" t="s">
        <v>47</v>
      </c>
      <c r="C4" t="s">
        <v>48</v>
      </c>
      <c r="D4" t="s">
        <v>49</v>
      </c>
      <c r="G4" t="s">
        <v>61</v>
      </c>
      <c r="I4">
        <v>11</v>
      </c>
      <c r="J4">
        <v>341</v>
      </c>
      <c r="K4">
        <f>1300/(J4/(I4-0.75))</f>
        <v>39.076246334310852</v>
      </c>
      <c r="L4">
        <f>1000/K4</f>
        <v>25.590994371482175</v>
      </c>
    </row>
    <row r="5" spans="1:12" x14ac:dyDescent="0.3">
      <c r="A5" t="s">
        <v>46</v>
      </c>
      <c r="B5">
        <f>1300/(Sheet1!A10*4)</f>
        <v>0.95307917888563054</v>
      </c>
      <c r="C5">
        <f>Sheet1!D10</f>
        <v>41.935483870967744</v>
      </c>
      <c r="D5">
        <f>1300/4</f>
        <v>325</v>
      </c>
      <c r="E5" t="s">
        <v>54</v>
      </c>
      <c r="I5">
        <v>5</v>
      </c>
      <c r="J5">
        <v>335</v>
      </c>
      <c r="K5">
        <f t="shared" ref="K5:K6" si="0">1300/(J5/(I5-0.75))</f>
        <v>16.492537313432834</v>
      </c>
      <c r="L5">
        <f t="shared" ref="L5:L6" si="1">1000/K5</f>
        <v>60.633484162895932</v>
      </c>
    </row>
    <row r="6" spans="1:12" x14ac:dyDescent="0.3">
      <c r="A6" t="s">
        <v>56</v>
      </c>
      <c r="B6">
        <v>125</v>
      </c>
      <c r="C6">
        <v>125</v>
      </c>
      <c r="D6">
        <v>125</v>
      </c>
      <c r="E6" t="s">
        <v>50</v>
      </c>
      <c r="G6">
        <f>C6/C7</f>
        <v>23.846153846153847</v>
      </c>
      <c r="I6">
        <v>9</v>
      </c>
      <c r="J6">
        <v>333</v>
      </c>
      <c r="K6">
        <f t="shared" si="0"/>
        <v>32.207207207207205</v>
      </c>
      <c r="L6">
        <f t="shared" si="1"/>
        <v>31.04895104895105</v>
      </c>
    </row>
    <row r="7" spans="1:12" x14ac:dyDescent="0.3">
      <c r="A7" t="s">
        <v>57</v>
      </c>
      <c r="B7">
        <f>B5*B6/1000</f>
        <v>0.11913489736070382</v>
      </c>
      <c r="C7">
        <f t="shared" ref="C7:D7" si="2">C5*C6/1000</f>
        <v>5.241935483870968</v>
      </c>
      <c r="D7">
        <f t="shared" si="2"/>
        <v>40.625</v>
      </c>
      <c r="E7" t="s">
        <v>55</v>
      </c>
      <c r="G7">
        <v>1</v>
      </c>
    </row>
    <row r="8" spans="1:12" x14ac:dyDescent="0.3">
      <c r="A8" t="s">
        <v>58</v>
      </c>
      <c r="B8" t="s">
        <v>51</v>
      </c>
      <c r="C8" t="s">
        <v>52</v>
      </c>
      <c r="D8" t="s">
        <v>53</v>
      </c>
      <c r="E8" t="s">
        <v>54</v>
      </c>
    </row>
    <row r="10" spans="1:12" x14ac:dyDescent="0.3">
      <c r="A10" t="s">
        <v>59</v>
      </c>
      <c r="B10" t="s">
        <v>60</v>
      </c>
    </row>
    <row r="11" spans="1:12" x14ac:dyDescent="0.3">
      <c r="A11">
        <v>10</v>
      </c>
      <c r="B11">
        <f>650*A11/170</f>
        <v>38.235294117647058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Brooks</dc:creator>
  <cp:lastModifiedBy>Stephen Brooks</cp:lastModifiedBy>
  <dcterms:created xsi:type="dcterms:W3CDTF">2016-06-30T15:47:48Z</dcterms:created>
  <dcterms:modified xsi:type="dcterms:W3CDTF">2017-01-10T15:18:23Z</dcterms:modified>
</cp:coreProperties>
</file>