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rooks\magnet\Cbeta\"/>
    </mc:Choice>
  </mc:AlternateContent>
  <bookViews>
    <workbookView xWindow="0" yWindow="0" windowWidth="30720" windowHeight="13404"/>
  </bookViews>
  <sheets>
    <sheet name="Rate" sheetId="6" r:id="rId1"/>
    <sheet name="Redos" sheetId="5" r:id="rId2"/>
    <sheet name="Model" sheetId="1" r:id="rId3"/>
    <sheet name="Example model" sheetId="7" r:id="rId4"/>
    <sheet name="Example week" sheetId="4" r:id="rId5"/>
    <sheet name="Pessimistic model" sheetId="2" r:id="rId6"/>
    <sheet name="Pessimistic fixed" sheetId="3" r:id="rId7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1" l="1"/>
  <c r="I7" i="5"/>
  <c r="H7" i="5"/>
  <c r="H3" i="5"/>
  <c r="H4" i="5"/>
  <c r="H5" i="5"/>
  <c r="H6" i="5"/>
  <c r="H2" i="5"/>
  <c r="G7" i="5"/>
  <c r="G3" i="5"/>
  <c r="G4" i="5"/>
  <c r="G5" i="5"/>
  <c r="G6" i="5"/>
  <c r="G2" i="5"/>
  <c r="A19" i="1" l="1"/>
  <c r="F3" i="5"/>
  <c r="F4" i="5"/>
  <c r="F5" i="5"/>
  <c r="F6" i="5"/>
  <c r="F7" i="5"/>
  <c r="F2" i="5"/>
  <c r="E7" i="5"/>
  <c r="E2" i="5"/>
  <c r="E4" i="5"/>
  <c r="A18" i="1"/>
  <c r="A19" i="7"/>
  <c r="A20" i="7" s="1"/>
  <c r="A21" i="7" s="1"/>
  <c r="B23" i="7" s="1"/>
  <c r="A11" i="7"/>
  <c r="A5" i="7"/>
  <c r="A3" i="7"/>
  <c r="A10" i="7" s="1"/>
  <c r="A12" i="7" s="1"/>
  <c r="A4" i="7" l="1"/>
  <c r="L5" i="6"/>
  <c r="L4" i="6"/>
  <c r="A4" i="6"/>
  <c r="A5" i="6" s="1"/>
  <c r="L3" i="6"/>
  <c r="C3" i="6"/>
  <c r="C4" i="6" s="1"/>
  <c r="C5" i="6" s="1"/>
  <c r="B3" i="6"/>
  <c r="B4" i="6" s="1"/>
  <c r="B5" i="6" s="1"/>
  <c r="A15" i="7" l="1"/>
  <c r="A16" i="7" s="1"/>
  <c r="A6" i="7"/>
  <c r="A7" i="7" s="1"/>
  <c r="A8" i="7" s="1"/>
  <c r="D3" i="6"/>
  <c r="C7" i="5"/>
  <c r="D7" i="5"/>
  <c r="D3" i="5"/>
  <c r="D4" i="5"/>
  <c r="D5" i="5"/>
  <c r="D6" i="5"/>
  <c r="D2" i="5"/>
  <c r="C5" i="5"/>
  <c r="C6" i="5"/>
  <c r="C4" i="5"/>
  <c r="B7" i="5"/>
  <c r="B3" i="5"/>
  <c r="B6" i="5"/>
  <c r="B5" i="5"/>
  <c r="B2" i="5"/>
  <c r="B4" i="5"/>
  <c r="D4" i="6" l="1"/>
  <c r="D5" i="6" s="1"/>
  <c r="E3" i="6"/>
  <c r="E4" i="6" s="1"/>
  <c r="E5" i="6" s="1"/>
  <c r="J14" i="4"/>
  <c r="O13" i="4"/>
  <c r="O11" i="4"/>
  <c r="O9" i="4"/>
  <c r="O7" i="4"/>
  <c r="O5" i="4"/>
  <c r="M13" i="4"/>
  <c r="M11" i="4"/>
  <c r="M9" i="4"/>
  <c r="M7" i="4"/>
  <c r="M5" i="4"/>
  <c r="K13" i="4"/>
  <c r="K11" i="4"/>
  <c r="K9" i="4"/>
  <c r="K7" i="4"/>
  <c r="K5" i="4"/>
  <c r="L14" i="4"/>
  <c r="N14" i="4"/>
  <c r="A19" i="3"/>
  <c r="A20" i="3" s="1"/>
  <c r="A21" i="3" s="1"/>
  <c r="A23" i="3" s="1"/>
  <c r="B25" i="3" s="1"/>
  <c r="A11" i="3"/>
  <c r="A5" i="3"/>
  <c r="A4" i="3"/>
  <c r="A15" i="3" s="1"/>
  <c r="A16" i="3" s="1"/>
  <c r="A3" i="3"/>
  <c r="A10" i="3" s="1"/>
  <c r="A12" i="3" s="1"/>
  <c r="A6" i="3" l="1"/>
  <c r="A7" i="3" s="1"/>
  <c r="A8" i="3" s="1"/>
  <c r="B25" i="2"/>
  <c r="A23" i="2"/>
  <c r="A19" i="2"/>
  <c r="A20" i="2" s="1"/>
  <c r="A21" i="2" s="1"/>
  <c r="A11" i="2"/>
  <c r="A10" i="2"/>
  <c r="A12" i="2" s="1"/>
  <c r="A5" i="2"/>
  <c r="A4" i="2"/>
  <c r="A6" i="2" s="1"/>
  <c r="A7" i="2" s="1"/>
  <c r="A8" i="2" s="1"/>
  <c r="A3" i="2"/>
  <c r="A15" i="2" l="1"/>
  <c r="A16" i="2" s="1"/>
  <c r="A20" i="1" l="1"/>
  <c r="A21" i="1" s="1"/>
  <c r="B23" i="1" s="1"/>
  <c r="A11" i="1"/>
  <c r="A5" i="1"/>
  <c r="A3" i="1"/>
  <c r="A4" i="1" s="1"/>
  <c r="A15" i="1" s="1"/>
  <c r="A16" i="1" s="1"/>
  <c r="A6" i="1" l="1"/>
  <c r="A10" i="1"/>
  <c r="A12" i="1" s="1"/>
  <c r="A7" i="1" l="1"/>
  <c r="A8" i="1" s="1"/>
</calcChain>
</file>

<file path=xl/sharedStrings.xml><?xml version="1.0" encoding="utf-8"?>
<sst xmlns="http://schemas.openxmlformats.org/spreadsheetml/2006/main" count="173" uniqueCount="66">
  <si>
    <t>magnets per week</t>
  </si>
  <si>
    <t>first measurements</t>
  </si>
  <si>
    <t>iteration measurements</t>
  </si>
  <si>
    <t>surveys finishing a magnet</t>
  </si>
  <si>
    <t>total coil measurements per week</t>
  </si>
  <si>
    <t>coil measurements per day</t>
  </si>
  <si>
    <t>surveys per week</t>
  </si>
  <si>
    <t>(probably ~4 per day in the latter half of the week)</t>
  </si>
  <si>
    <t>additional E4E measurements per week (one per coil bench)</t>
  </si>
  <si>
    <t>additional E4E surveys (one per coil bench)</t>
  </si>
  <si>
    <t>coil benches</t>
  </si>
  <si>
    <t>iteration re-dos</t>
  </si>
  <si>
    <t>coil measurements per bench per day</t>
  </si>
  <si>
    <t>Rotating coil measurements</t>
  </si>
  <si>
    <t>Magnet surveys at bench</t>
  </si>
  <si>
    <t>working days per week</t>
  </si>
  <si>
    <t>Schedule</t>
  </si>
  <si>
    <t>Total magnets</t>
  </si>
  <si>
    <t>Magnets done</t>
  </si>
  <si>
    <t>Magnets remaining</t>
  </si>
  <si>
    <t>weeks to complete (no contingency)</t>
  </si>
  <si>
    <t>Start date</t>
  </si>
  <si>
    <t>End date</t>
  </si>
  <si>
    <t>per week</t>
  </si>
  <si>
    <t>per day</t>
  </si>
  <si>
    <t>Tuning wire holder fabrication</t>
  </si>
  <si>
    <t>Contingency because they get distracted by other projects</t>
  </si>
  <si>
    <t>weeks to complete (incl. contingency)</t>
  </si>
  <si>
    <t>Monday</t>
  </si>
  <si>
    <t>Tuesday</t>
  </si>
  <si>
    <t>Wednesday</t>
  </si>
  <si>
    <t>Thursday</t>
  </si>
  <si>
    <t>Friday</t>
  </si>
  <si>
    <t>AM</t>
  </si>
  <si>
    <t>PM</t>
  </si>
  <si>
    <t>John</t>
  </si>
  <si>
    <t>Toby</t>
  </si>
  <si>
    <t>Coil measurements</t>
  </si>
  <si>
    <t>Shim packs</t>
  </si>
  <si>
    <t>Survey</t>
  </si>
  <si>
    <t>Henry, Toby, others</t>
  </si>
  <si>
    <t>Survey group</t>
  </si>
  <si>
    <t>Initial measurement</t>
  </si>
  <si>
    <t>First iterations</t>
  </si>
  <si>
    <t>Extra iterations</t>
  </si>
  <si>
    <t>E4E calibration</t>
  </si>
  <si>
    <t>Per day</t>
  </si>
  <si>
    <t>Magnet type</t>
  </si>
  <si>
    <t>Redos</t>
  </si>
  <si>
    <t>QF</t>
  </si>
  <si>
    <t>QD</t>
  </si>
  <si>
    <t>BD</t>
  </si>
  <si>
    <t>BDT1</t>
  </si>
  <si>
    <t>BDT2</t>
  </si>
  <si>
    <t>Total</t>
  </si>
  <si>
    <t>Date</t>
  </si>
  <si>
    <t>Number of rotating coil measurements</t>
  </si>
  <si>
    <t>Sum</t>
  </si>
  <si>
    <t>Notes</t>
  </si>
  <si>
    <t>Batch only arrived Friday p.m.</t>
  </si>
  <si>
    <t>Holiday</t>
  </si>
  <si>
    <t>John C. on vacation this week, only Toby.  Also PC software issue on Friday</t>
  </si>
  <si>
    <t>Percent redos</t>
  </si>
  <si>
    <t>Number accepted (2000 series)</t>
  </si>
  <si>
    <t>Current date</t>
  </si>
  <si>
    <t>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</si>
</sst>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yyyy/mmm/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DD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Font="1"/>
    <xf numFmtId="9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 applyFill="1"/>
    <xf numFmtId="14" fontId="3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DDF7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Redos!$B$1</c:f>
              <c:strCache>
                <c:ptCount val="1"/>
                <c:pt idx="0">
                  <c:v>Total magnets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6-4056-860A-338F2EB5720E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6-4056-860A-338F2EB5720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6-4056-860A-338F2EB572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0D-4C04-A8C3-973115854712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6-4056-860A-338F2EB5720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Redos!$A$2:$A$6</c:f>
              <c:strCache>
                <c:ptCount val="5"/>
                <c:pt idx="0">
                  <c:v>QF</c:v>
                </c:pt>
                <c:pt idx="1">
                  <c:v>QD</c:v>
                </c:pt>
                <c:pt idx="2">
                  <c:v>BD</c:v>
                </c:pt>
                <c:pt idx="3">
                  <c:v>BDT1</c:v>
                </c:pt>
                <c:pt idx="4">
                  <c:v>BDT2</c:v>
                </c:pt>
              </c:strCache>
            </c:strRef>
          </c:cat>
          <c:val>
            <c:numRef>
              <c:f>Redos!$B$2:$B$6</c:f>
              <c:numCache>
                <c:formatCode>General</c:formatCode>
                <c:ptCount val="5"/>
                <c:pt idx="0">
                  <c:v>107</c:v>
                </c:pt>
                <c:pt idx="1">
                  <c:v>27</c:v>
                </c:pt>
                <c:pt idx="2">
                  <c:v>30</c:v>
                </c:pt>
                <c:pt idx="3">
                  <c:v>28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6-4056-860A-338F2EB57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7</xdr:row>
      <xdr:rowOff>106680</xdr:rowOff>
    </xdr:from>
    <xdr:to>
      <xdr:col>7</xdr:col>
      <xdr:colOff>510540</xdr:colOff>
      <xdr:row>22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15ED00-9111-44D1-837B-135C2628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/>
  </sheetViews>
  <sheetFormatPr defaultRowHeight="14.4" x14ac:dyDescent="0.3"/>
  <cols>
    <col min="1" max="5" width="11" bestFit="1" customWidth="1"/>
  </cols>
  <sheetData>
    <row r="1" spans="1:13" x14ac:dyDescent="0.3">
      <c r="A1" t="s">
        <v>55</v>
      </c>
      <c r="G1" t="s">
        <v>56</v>
      </c>
    </row>
    <row r="2" spans="1:13" x14ac:dyDescent="0.3">
      <c r="A2" t="s">
        <v>28</v>
      </c>
      <c r="B2" t="s">
        <v>29</v>
      </c>
      <c r="C2" t="s">
        <v>30</v>
      </c>
      <c r="D2" t="s">
        <v>31</v>
      </c>
      <c r="E2" t="s">
        <v>32</v>
      </c>
      <c r="G2" t="s">
        <v>28</v>
      </c>
      <c r="H2" t="s">
        <v>29</v>
      </c>
      <c r="I2" t="s">
        <v>30</v>
      </c>
      <c r="J2" t="s">
        <v>31</v>
      </c>
      <c r="K2" t="s">
        <v>32</v>
      </c>
      <c r="L2" t="s">
        <v>57</v>
      </c>
      <c r="M2" t="s">
        <v>58</v>
      </c>
    </row>
    <row r="3" spans="1:13" x14ac:dyDescent="0.3">
      <c r="A3" s="16">
        <v>43276</v>
      </c>
      <c r="B3" s="16">
        <f>A3+1</f>
        <v>43277</v>
      </c>
      <c r="C3" s="16">
        <f t="shared" ref="C3:E3" si="0">B3+1</f>
        <v>43278</v>
      </c>
      <c r="D3" s="16">
        <f t="shared" si="0"/>
        <v>43279</v>
      </c>
      <c r="E3" s="16">
        <f t="shared" si="0"/>
        <v>43280</v>
      </c>
      <c r="G3" s="17"/>
      <c r="H3" s="17"/>
      <c r="I3" s="17"/>
      <c r="J3" s="17"/>
      <c r="K3" s="17">
        <v>2</v>
      </c>
      <c r="L3">
        <f>SUM(G3:K3)</f>
        <v>2</v>
      </c>
      <c r="M3" t="s">
        <v>59</v>
      </c>
    </row>
    <row r="4" spans="1:13" x14ac:dyDescent="0.3">
      <c r="A4" s="16">
        <f>A3+7</f>
        <v>43283</v>
      </c>
      <c r="B4" s="16">
        <f t="shared" ref="B4:E5" si="1">B3+7</f>
        <v>43284</v>
      </c>
      <c r="C4" s="16">
        <f t="shared" si="1"/>
        <v>43285</v>
      </c>
      <c r="D4" s="16">
        <f t="shared" si="1"/>
        <v>43286</v>
      </c>
      <c r="E4" s="16">
        <f t="shared" si="1"/>
        <v>43287</v>
      </c>
      <c r="G4" s="17">
        <v>3</v>
      </c>
      <c r="H4" s="17">
        <v>3</v>
      </c>
      <c r="I4" s="17" t="s">
        <v>60</v>
      </c>
      <c r="J4" s="17">
        <v>4</v>
      </c>
      <c r="K4" s="17">
        <v>0</v>
      </c>
      <c r="L4">
        <f>SUM(G4:K4)</f>
        <v>10</v>
      </c>
      <c r="M4" t="s">
        <v>61</v>
      </c>
    </row>
    <row r="5" spans="1:13" x14ac:dyDescent="0.3">
      <c r="A5" s="16">
        <f>A4+7</f>
        <v>43290</v>
      </c>
      <c r="B5" s="16">
        <f t="shared" si="1"/>
        <v>43291</v>
      </c>
      <c r="C5" s="16">
        <f t="shared" si="1"/>
        <v>43292</v>
      </c>
      <c r="D5" s="16">
        <f t="shared" si="1"/>
        <v>43293</v>
      </c>
      <c r="E5" s="16">
        <f t="shared" si="1"/>
        <v>43294</v>
      </c>
      <c r="G5" s="17">
        <v>4</v>
      </c>
      <c r="H5" s="17">
        <v>3</v>
      </c>
      <c r="I5" s="17">
        <v>5</v>
      </c>
      <c r="J5" s="17">
        <v>5</v>
      </c>
      <c r="K5" s="17">
        <v>4</v>
      </c>
      <c r="L5">
        <f>SUM(G5:K5)</f>
        <v>21</v>
      </c>
    </row>
    <row r="6" spans="1:13" x14ac:dyDescent="0.3">
      <c r="G6" s="17"/>
      <c r="H6" s="17"/>
      <c r="I6" s="17"/>
      <c r="J6" s="17"/>
      <c r="K6" s="17"/>
    </row>
    <row r="7" spans="1:13" x14ac:dyDescent="0.3">
      <c r="G7" s="17"/>
      <c r="H7" s="17"/>
      <c r="I7" s="17"/>
      <c r="J7" s="17"/>
      <c r="K7" s="17"/>
    </row>
    <row r="8" spans="1:13" x14ac:dyDescent="0.3">
      <c r="G8" s="17"/>
      <c r="H8" s="17"/>
      <c r="I8" s="17"/>
      <c r="J8" s="17"/>
      <c r="K8" s="17"/>
    </row>
    <row r="9" spans="1:13" x14ac:dyDescent="0.3">
      <c r="G9" s="17"/>
      <c r="H9" s="17"/>
      <c r="I9" s="17"/>
      <c r="J9" s="17"/>
      <c r="K9" s="17"/>
    </row>
    <row r="10" spans="1:13" x14ac:dyDescent="0.3">
      <c r="G10" s="17"/>
      <c r="H10" s="17"/>
      <c r="I10" s="17"/>
      <c r="J10" s="17"/>
      <c r="K10" s="17"/>
    </row>
    <row r="11" spans="1:13" x14ac:dyDescent="0.3">
      <c r="G11" s="17"/>
      <c r="H11" s="17"/>
      <c r="I11" s="17"/>
      <c r="J11" s="17"/>
      <c r="K11" s="17"/>
    </row>
    <row r="12" spans="1:13" x14ac:dyDescent="0.3">
      <c r="G12" s="17"/>
      <c r="H12" s="17"/>
      <c r="I12" s="17"/>
      <c r="J12" s="17"/>
      <c r="K12" s="17"/>
    </row>
    <row r="13" spans="1:13" x14ac:dyDescent="0.3">
      <c r="G13" s="17"/>
      <c r="H13" s="17"/>
      <c r="I13" s="17"/>
      <c r="J13" s="17"/>
      <c r="K13" s="17"/>
    </row>
    <row r="14" spans="1:13" x14ac:dyDescent="0.3">
      <c r="G14" s="17"/>
      <c r="H14" s="17"/>
      <c r="I14" s="17"/>
      <c r="J14" s="17"/>
      <c r="K14" s="17"/>
    </row>
    <row r="15" spans="1:13" x14ac:dyDescent="0.3">
      <c r="G15" s="17"/>
      <c r="H15" s="17"/>
      <c r="I15" s="17"/>
      <c r="J15" s="17"/>
      <c r="K15" s="17"/>
    </row>
    <row r="16" spans="1:13" x14ac:dyDescent="0.3">
      <c r="G16" s="17"/>
      <c r="H16" s="17"/>
      <c r="I16" s="17"/>
      <c r="J16" s="17"/>
      <c r="K16" s="17"/>
    </row>
    <row r="17" spans="7:11" x14ac:dyDescent="0.3">
      <c r="G17" s="17"/>
      <c r="H17" s="17"/>
      <c r="I17" s="17"/>
      <c r="J17" s="17"/>
      <c r="K17" s="17"/>
    </row>
    <row r="18" spans="7:11" x14ac:dyDescent="0.3">
      <c r="G18" s="17"/>
      <c r="H18" s="17"/>
      <c r="I18" s="17"/>
      <c r="J18" s="17"/>
      <c r="K18" s="17"/>
    </row>
    <row r="19" spans="7:11" x14ac:dyDescent="0.3">
      <c r="G19" s="17"/>
      <c r="H19" s="17"/>
      <c r="I19" s="17"/>
      <c r="J19" s="17"/>
      <c r="K19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/>
  </sheetViews>
  <sheetFormatPr defaultRowHeight="14.4" x14ac:dyDescent="0.3"/>
  <sheetData>
    <row r="1" spans="1:9" x14ac:dyDescent="0.3">
      <c r="A1" t="s">
        <v>47</v>
      </c>
      <c r="B1" t="s">
        <v>17</v>
      </c>
      <c r="C1" t="s">
        <v>62</v>
      </c>
      <c r="D1" t="s">
        <v>48</v>
      </c>
      <c r="E1" t="s">
        <v>63</v>
      </c>
      <c r="G1" t="s">
        <v>65</v>
      </c>
      <c r="H1" t="s">
        <v>48</v>
      </c>
    </row>
    <row r="2" spans="1:9" x14ac:dyDescent="0.3">
      <c r="A2" t="s">
        <v>49</v>
      </c>
      <c r="B2">
        <f>5+25+25+25+27</f>
        <v>107</v>
      </c>
      <c r="C2" s="15">
        <v>0.1</v>
      </c>
      <c r="D2">
        <f>B2*C2</f>
        <v>10.700000000000001</v>
      </c>
      <c r="E2">
        <f>11-1</f>
        <v>10</v>
      </c>
      <c r="F2" s="15">
        <f>E2/B2</f>
        <v>9.3457943925233641E-2</v>
      </c>
      <c r="G2">
        <f>B2-E2</f>
        <v>97</v>
      </c>
      <c r="H2">
        <f>G2*C2</f>
        <v>9.7000000000000011</v>
      </c>
    </row>
    <row r="3" spans="1:9" x14ac:dyDescent="0.3">
      <c r="A3" t="s">
        <v>50</v>
      </c>
      <c r="B3">
        <f>2+25</f>
        <v>27</v>
      </c>
      <c r="C3" s="15">
        <v>0.1</v>
      </c>
      <c r="D3">
        <f t="shared" ref="D3:D6" si="0">B3*C3</f>
        <v>2.7</v>
      </c>
      <c r="E3">
        <v>5</v>
      </c>
      <c r="F3" s="15">
        <f t="shared" ref="F3:F7" si="1">E3/B3</f>
        <v>0.18518518518518517</v>
      </c>
      <c r="G3">
        <f t="shared" ref="G3:G7" si="2">B3-E3</f>
        <v>22</v>
      </c>
      <c r="H3">
        <f t="shared" ref="H3:H6" si="3">G3*C3</f>
        <v>2.2000000000000002</v>
      </c>
    </row>
    <row r="4" spans="1:9" x14ac:dyDescent="0.3">
      <c r="A4" t="s">
        <v>51</v>
      </c>
      <c r="B4">
        <f>5+25</f>
        <v>30</v>
      </c>
      <c r="C4" s="15">
        <f>2/3</f>
        <v>0.66666666666666663</v>
      </c>
      <c r="D4">
        <f t="shared" si="0"/>
        <v>20</v>
      </c>
      <c r="E4">
        <f>8-1</f>
        <v>7</v>
      </c>
      <c r="F4" s="15">
        <f t="shared" si="1"/>
        <v>0.23333333333333334</v>
      </c>
      <c r="G4">
        <f t="shared" si="2"/>
        <v>23</v>
      </c>
      <c r="H4">
        <f t="shared" si="3"/>
        <v>15.333333333333332</v>
      </c>
    </row>
    <row r="5" spans="1:9" x14ac:dyDescent="0.3">
      <c r="A5" t="s">
        <v>52</v>
      </c>
      <c r="B5">
        <f>2+26</f>
        <v>28</v>
      </c>
      <c r="C5" s="15">
        <f t="shared" ref="C5:C6" si="4">2/3</f>
        <v>0.66666666666666663</v>
      </c>
      <c r="D5">
        <f t="shared" si="0"/>
        <v>18.666666666666664</v>
      </c>
      <c r="E5">
        <v>0</v>
      </c>
      <c r="F5" s="15">
        <f t="shared" si="1"/>
        <v>0</v>
      </c>
      <c r="G5">
        <f t="shared" si="2"/>
        <v>28</v>
      </c>
      <c r="H5">
        <f t="shared" si="3"/>
        <v>18.666666666666664</v>
      </c>
    </row>
    <row r="6" spans="1:9" x14ac:dyDescent="0.3">
      <c r="A6" t="s">
        <v>53</v>
      </c>
      <c r="B6">
        <f>2+20</f>
        <v>22</v>
      </c>
      <c r="C6" s="15">
        <f t="shared" si="4"/>
        <v>0.66666666666666663</v>
      </c>
      <c r="D6">
        <f t="shared" si="0"/>
        <v>14.666666666666666</v>
      </c>
      <c r="E6">
        <v>0</v>
      </c>
      <c r="F6" s="15">
        <f t="shared" si="1"/>
        <v>0</v>
      </c>
      <c r="G6">
        <f t="shared" si="2"/>
        <v>22</v>
      </c>
      <c r="H6">
        <f t="shared" si="3"/>
        <v>14.666666666666666</v>
      </c>
    </row>
    <row r="7" spans="1:9" x14ac:dyDescent="0.3">
      <c r="A7" t="s">
        <v>54</v>
      </c>
      <c r="B7">
        <f>SUM(B2:B6)</f>
        <v>214</v>
      </c>
      <c r="C7" s="15">
        <f>D7/B7</f>
        <v>0.3118380062305296</v>
      </c>
      <c r="D7">
        <f>SUM(D2:D6)</f>
        <v>66.733333333333334</v>
      </c>
      <c r="E7">
        <f>SUM(E2:E6)</f>
        <v>22</v>
      </c>
      <c r="F7" s="15">
        <f t="shared" si="1"/>
        <v>0.10280373831775701</v>
      </c>
      <c r="G7">
        <f>SUM(G2:G6)</f>
        <v>192</v>
      </c>
      <c r="H7">
        <f>SUM(H2:H6)</f>
        <v>60.566666666666663</v>
      </c>
      <c r="I7" s="15">
        <f>H7/G7</f>
        <v>0.31545138888888885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/>
  </sheetViews>
  <sheetFormatPr defaultRowHeight="14.4" x14ac:dyDescent="0.3"/>
  <cols>
    <col min="2" max="2" width="10.33203125" bestFit="1" customWidth="1"/>
    <col min="4" max="4" width="10.33203125" bestFit="1" customWidth="1"/>
  </cols>
  <sheetData>
    <row r="1" spans="1:11" x14ac:dyDescent="0.3">
      <c r="A1">
        <v>8.2100000000000009</v>
      </c>
      <c r="B1" t="s">
        <v>0</v>
      </c>
      <c r="D1">
        <v>2</v>
      </c>
      <c r="E1" t="s">
        <v>10</v>
      </c>
      <c r="G1" s="15">
        <f>Redos!I7</f>
        <v>0.31545138888888885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8.2100000000000009</v>
      </c>
      <c r="B3" t="s">
        <v>1</v>
      </c>
    </row>
    <row r="4" spans="1:11" x14ac:dyDescent="0.3">
      <c r="A4">
        <f>A3*(1+G1)</f>
        <v>10.799855902777779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21.00985590277778</v>
      </c>
      <c r="B6" t="s">
        <v>4</v>
      </c>
    </row>
    <row r="7" spans="1:11" x14ac:dyDescent="0.3">
      <c r="A7">
        <f>A6/J1</f>
        <v>4.2019711805555557</v>
      </c>
      <c r="B7" t="s">
        <v>5</v>
      </c>
    </row>
    <row r="8" spans="1:11" x14ac:dyDescent="0.3">
      <c r="A8">
        <f>A7/D1</f>
        <v>2.1009855902777779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8.2100000000000009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10.210000000000001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10.799855902777779</v>
      </c>
      <c r="B15" t="s">
        <v>23</v>
      </c>
    </row>
    <row r="16" spans="1:11" x14ac:dyDescent="0.3">
      <c r="A16" s="3">
        <f>A15/J1</f>
        <v>2.1599711805555559</v>
      </c>
      <c r="B16" t="s">
        <v>24</v>
      </c>
    </row>
    <row r="17" spans="1:2" x14ac:dyDescent="0.3">
      <c r="A17" s="1" t="s">
        <v>16</v>
      </c>
    </row>
    <row r="18" spans="1:2" x14ac:dyDescent="0.3">
      <c r="A18">
        <f>Redos!B7</f>
        <v>214</v>
      </c>
      <c r="B18" t="s">
        <v>17</v>
      </c>
    </row>
    <row r="19" spans="1:2" x14ac:dyDescent="0.3">
      <c r="A19">
        <f>Redos!E7</f>
        <v>22</v>
      </c>
      <c r="B19" t="s">
        <v>18</v>
      </c>
    </row>
    <row r="20" spans="1:2" x14ac:dyDescent="0.3">
      <c r="A20">
        <f>A18-A19</f>
        <v>192</v>
      </c>
      <c r="B20" t="s">
        <v>19</v>
      </c>
    </row>
    <row r="21" spans="1:2" x14ac:dyDescent="0.3">
      <c r="A21">
        <f>A20/A1</f>
        <v>23.386114494518878</v>
      </c>
      <c r="B21" t="s">
        <v>20</v>
      </c>
    </row>
    <row r="22" spans="1:2" x14ac:dyDescent="0.3">
      <c r="A22" t="s">
        <v>64</v>
      </c>
      <c r="B22" s="2">
        <v>43294</v>
      </c>
    </row>
    <row r="23" spans="1:2" x14ac:dyDescent="0.3">
      <c r="A23" t="s">
        <v>22</v>
      </c>
      <c r="B23" s="2">
        <f>B22+A21*7</f>
        <v>43457.70280146163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8</v>
      </c>
      <c r="B1" t="s">
        <v>0</v>
      </c>
      <c r="D1">
        <v>2</v>
      </c>
      <c r="E1" t="s">
        <v>10</v>
      </c>
      <c r="G1" s="15">
        <v>0.25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8</v>
      </c>
      <c r="B3" t="s">
        <v>1</v>
      </c>
    </row>
    <row r="4" spans="1:11" x14ac:dyDescent="0.3">
      <c r="A4">
        <f>A3*(1+G1)</f>
        <v>10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</v>
      </c>
      <c r="B6" t="s">
        <v>4</v>
      </c>
    </row>
    <row r="7" spans="1:11" x14ac:dyDescent="0.3">
      <c r="A7">
        <f>A6/J1</f>
        <v>4</v>
      </c>
      <c r="B7" t="s">
        <v>5</v>
      </c>
    </row>
    <row r="8" spans="1:11" x14ac:dyDescent="0.3">
      <c r="A8">
        <f>A7/D1</f>
        <v>2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10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10</v>
      </c>
      <c r="B15" t="s">
        <v>23</v>
      </c>
    </row>
    <row r="16" spans="1:11" x14ac:dyDescent="0.3">
      <c r="A16" s="3">
        <f>A15/J1</f>
        <v>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25.25</v>
      </c>
      <c r="B21" t="s">
        <v>20</v>
      </c>
    </row>
    <row r="22" spans="1:2" x14ac:dyDescent="0.3">
      <c r="A22" t="s">
        <v>21</v>
      </c>
      <c r="B22" s="2">
        <v>43283</v>
      </c>
    </row>
    <row r="23" spans="1:2" x14ac:dyDescent="0.3">
      <c r="A23" t="s">
        <v>22</v>
      </c>
      <c r="B23" s="2">
        <f>B22+A21*7</f>
        <v>43459.75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/>
  </sheetViews>
  <sheetFormatPr defaultRowHeight="14.4" x14ac:dyDescent="0.3"/>
  <sheetData>
    <row r="1" spans="1:15" x14ac:dyDescent="0.3">
      <c r="C1" t="s">
        <v>37</v>
      </c>
      <c r="L1" t="s">
        <v>38</v>
      </c>
      <c r="N1" t="s">
        <v>39</v>
      </c>
    </row>
    <row r="2" spans="1:15" x14ac:dyDescent="0.3">
      <c r="C2" t="s">
        <v>42</v>
      </c>
      <c r="E2" t="s">
        <v>43</v>
      </c>
      <c r="G2" t="s">
        <v>44</v>
      </c>
      <c r="I2" t="s">
        <v>45</v>
      </c>
      <c r="K2" t="s">
        <v>46</v>
      </c>
      <c r="M2" t="s">
        <v>46</v>
      </c>
      <c r="O2" t="s">
        <v>46</v>
      </c>
    </row>
    <row r="3" spans="1:15" x14ac:dyDescent="0.3">
      <c r="C3" t="s">
        <v>35</v>
      </c>
      <c r="D3" t="s">
        <v>36</v>
      </c>
      <c r="E3" t="s">
        <v>35</v>
      </c>
      <c r="F3" t="s">
        <v>36</v>
      </c>
      <c r="G3" t="s">
        <v>35</v>
      </c>
      <c r="H3" t="s">
        <v>36</v>
      </c>
      <c r="I3" t="s">
        <v>35</v>
      </c>
      <c r="J3" t="s">
        <v>36</v>
      </c>
      <c r="K3" s="13"/>
      <c r="L3" t="s">
        <v>40</v>
      </c>
      <c r="N3" t="s">
        <v>41</v>
      </c>
    </row>
    <row r="4" spans="1:15" x14ac:dyDescent="0.3">
      <c r="A4" s="8" t="s">
        <v>28</v>
      </c>
      <c r="B4" s="8" t="s">
        <v>33</v>
      </c>
      <c r="C4" s="8">
        <v>1</v>
      </c>
      <c r="D4" s="8">
        <v>1</v>
      </c>
      <c r="E4" s="8"/>
      <c r="F4" s="8"/>
      <c r="G4" s="8"/>
      <c r="H4" s="8"/>
      <c r="I4" s="8"/>
      <c r="J4" s="8"/>
      <c r="K4" s="13"/>
      <c r="L4" s="8"/>
      <c r="M4" s="13"/>
      <c r="N4" s="8"/>
      <c r="O4" s="13"/>
    </row>
    <row r="5" spans="1:15" x14ac:dyDescent="0.3">
      <c r="A5" s="8"/>
      <c r="B5" s="8" t="s">
        <v>34</v>
      </c>
      <c r="C5" s="8">
        <v>1</v>
      </c>
      <c r="D5" s="8">
        <v>1</v>
      </c>
      <c r="E5" s="8"/>
      <c r="F5" s="8"/>
      <c r="G5" s="8"/>
      <c r="H5" s="8"/>
      <c r="I5" s="8"/>
      <c r="J5" s="8"/>
      <c r="K5" s="13">
        <f>SUM(C4:J5)</f>
        <v>4</v>
      </c>
      <c r="L5" s="8">
        <v>1</v>
      </c>
      <c r="M5" s="13">
        <f>SUM(L4:L5)</f>
        <v>1</v>
      </c>
      <c r="N5" s="8"/>
      <c r="O5" s="13">
        <f>SUM(N4:N5)</f>
        <v>0</v>
      </c>
    </row>
    <row r="6" spans="1:15" x14ac:dyDescent="0.3">
      <c r="A6" s="9" t="s">
        <v>29</v>
      </c>
      <c r="B6" s="9" t="s">
        <v>33</v>
      </c>
      <c r="C6" s="9">
        <v>1</v>
      </c>
      <c r="D6" s="9">
        <v>1</v>
      </c>
      <c r="E6" s="9"/>
      <c r="F6" s="9"/>
      <c r="G6" s="9"/>
      <c r="H6" s="9"/>
      <c r="I6" s="9"/>
      <c r="J6" s="9"/>
      <c r="K6" s="13"/>
      <c r="L6" s="9">
        <v>1</v>
      </c>
      <c r="M6" s="13"/>
      <c r="N6" s="9"/>
      <c r="O6" s="13"/>
    </row>
    <row r="7" spans="1:15" x14ac:dyDescent="0.3">
      <c r="A7" s="9"/>
      <c r="B7" s="9" t="s">
        <v>34</v>
      </c>
      <c r="C7" s="9">
        <v>1</v>
      </c>
      <c r="D7" s="9">
        <v>1</v>
      </c>
      <c r="E7" s="9"/>
      <c r="F7" s="9"/>
      <c r="G7" s="9"/>
      <c r="H7" s="9"/>
      <c r="I7" s="9"/>
      <c r="J7" s="9"/>
      <c r="K7" s="13">
        <f>SUM(C6:J7)</f>
        <v>4</v>
      </c>
      <c r="L7" s="9">
        <v>2</v>
      </c>
      <c r="M7" s="13">
        <f>SUM(L6:L7)</f>
        <v>3</v>
      </c>
      <c r="N7" s="9"/>
      <c r="O7" s="13">
        <f>SUM(N6:N7)</f>
        <v>0</v>
      </c>
    </row>
    <row r="8" spans="1:15" x14ac:dyDescent="0.3">
      <c r="A8" s="10" t="s">
        <v>30</v>
      </c>
      <c r="B8" s="10" t="s">
        <v>33</v>
      </c>
      <c r="C8" s="10"/>
      <c r="D8" s="10"/>
      <c r="E8" s="10">
        <v>1</v>
      </c>
      <c r="F8" s="10">
        <v>1</v>
      </c>
      <c r="G8" s="10"/>
      <c r="H8" s="10"/>
      <c r="I8" s="10"/>
      <c r="J8" s="10"/>
      <c r="K8" s="13"/>
      <c r="L8" s="10">
        <v>2</v>
      </c>
      <c r="M8" s="13"/>
      <c r="N8" s="10">
        <v>2</v>
      </c>
      <c r="O8" s="13"/>
    </row>
    <row r="9" spans="1:15" x14ac:dyDescent="0.3">
      <c r="A9" s="10"/>
      <c r="B9" s="10" t="s">
        <v>34</v>
      </c>
      <c r="C9" s="10"/>
      <c r="D9" s="10"/>
      <c r="E9" s="10">
        <v>1</v>
      </c>
      <c r="F9" s="10">
        <v>1</v>
      </c>
      <c r="G9" s="10"/>
      <c r="H9" s="10"/>
      <c r="I9" s="10"/>
      <c r="J9" s="10"/>
      <c r="K9" s="13">
        <f>SUM(C8:J9)</f>
        <v>4</v>
      </c>
      <c r="L9" s="10">
        <v>2</v>
      </c>
      <c r="M9" s="13">
        <f>SUM(L8:L9)</f>
        <v>4</v>
      </c>
      <c r="N9" s="10">
        <v>2</v>
      </c>
      <c r="O9" s="13">
        <f>SUM(N8:N9)</f>
        <v>4</v>
      </c>
    </row>
    <row r="10" spans="1:15" x14ac:dyDescent="0.3">
      <c r="A10" s="12" t="s">
        <v>31</v>
      </c>
      <c r="B10" s="12" t="s">
        <v>33</v>
      </c>
      <c r="C10" s="12"/>
      <c r="D10" s="12"/>
      <c r="E10" s="12">
        <v>1</v>
      </c>
      <c r="F10" s="12">
        <v>1</v>
      </c>
      <c r="G10" s="12"/>
      <c r="H10" s="12"/>
      <c r="I10" s="12"/>
      <c r="J10" s="12"/>
      <c r="K10" s="13"/>
      <c r="L10" s="12">
        <v>1</v>
      </c>
      <c r="M10" s="13"/>
      <c r="N10" s="12">
        <v>1</v>
      </c>
      <c r="O10" s="13"/>
    </row>
    <row r="11" spans="1:15" x14ac:dyDescent="0.3">
      <c r="A11" s="12"/>
      <c r="B11" s="12" t="s">
        <v>34</v>
      </c>
      <c r="C11" s="12"/>
      <c r="D11" s="12"/>
      <c r="E11" s="12">
        <v>1</v>
      </c>
      <c r="F11" s="12">
        <v>1</v>
      </c>
      <c r="G11" s="12"/>
      <c r="H11" s="12"/>
      <c r="I11" s="12"/>
      <c r="J11" s="12"/>
      <c r="K11" s="13">
        <f>SUM(C10:J11)</f>
        <v>4</v>
      </c>
      <c r="L11" s="12">
        <v>1</v>
      </c>
      <c r="M11" s="13">
        <f>SUM(L10:L11)</f>
        <v>2</v>
      </c>
      <c r="N11" s="12">
        <v>1</v>
      </c>
      <c r="O11" s="13">
        <f>SUM(N10:N11)</f>
        <v>2</v>
      </c>
    </row>
    <row r="12" spans="1:15" x14ac:dyDescent="0.3">
      <c r="A12" s="11" t="s">
        <v>32</v>
      </c>
      <c r="B12" s="11" t="s">
        <v>33</v>
      </c>
      <c r="C12" s="11"/>
      <c r="D12" s="11"/>
      <c r="E12" s="11"/>
      <c r="F12" s="11"/>
      <c r="G12" s="11">
        <v>1</v>
      </c>
      <c r="H12" s="11">
        <v>1</v>
      </c>
      <c r="I12" s="11"/>
      <c r="J12" s="11"/>
      <c r="K12" s="13"/>
      <c r="L12" s="11"/>
      <c r="M12" s="13"/>
      <c r="N12" s="11">
        <v>2</v>
      </c>
      <c r="O12" s="13"/>
    </row>
    <row r="13" spans="1:15" x14ac:dyDescent="0.3">
      <c r="A13" s="11"/>
      <c r="B13" s="11" t="s">
        <v>34</v>
      </c>
      <c r="C13" s="11"/>
      <c r="D13" s="11"/>
      <c r="E13" s="11"/>
      <c r="F13" s="11"/>
      <c r="G13" s="11"/>
      <c r="H13" s="11"/>
      <c r="I13" s="11">
        <v>1</v>
      </c>
      <c r="J13" s="11">
        <v>1</v>
      </c>
      <c r="K13" s="13">
        <f>SUM(C12:J13)</f>
        <v>4</v>
      </c>
      <c r="L13" s="11"/>
      <c r="M13" s="13">
        <f>SUM(L12:L13)</f>
        <v>0</v>
      </c>
      <c r="N13" s="11">
        <v>2</v>
      </c>
      <c r="O13" s="13">
        <f>SUM(N12:N13)</f>
        <v>4</v>
      </c>
    </row>
    <row r="14" spans="1:15" x14ac:dyDescent="0.3">
      <c r="J14" s="1">
        <f>SUM(C4:J13)</f>
        <v>20</v>
      </c>
      <c r="K14" s="13"/>
      <c r="L14" s="1">
        <f>SUM(L4:L13)</f>
        <v>10</v>
      </c>
      <c r="M14" s="13"/>
      <c r="N14" s="1">
        <f>SUM(N4:N13)</f>
        <v>10</v>
      </c>
      <c r="O14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7</v>
      </c>
      <c r="B1" t="s">
        <v>0</v>
      </c>
      <c r="D1">
        <v>2</v>
      </c>
      <c r="E1" t="s">
        <v>10</v>
      </c>
      <c r="G1" s="18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7</v>
      </c>
      <c r="B3" t="s">
        <v>1</v>
      </c>
    </row>
    <row r="4" spans="1:11" x14ac:dyDescent="0.3">
      <c r="A4">
        <f>A3*(1+G1)</f>
        <v>11.200000000000001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20.200000000000003</v>
      </c>
      <c r="B6" t="s">
        <v>4</v>
      </c>
    </row>
    <row r="7" spans="1:11" x14ac:dyDescent="0.3">
      <c r="A7">
        <f>A6/J1</f>
        <v>4.0400000000000009</v>
      </c>
      <c r="B7" t="s">
        <v>5</v>
      </c>
    </row>
    <row r="8" spans="1:11" x14ac:dyDescent="0.3">
      <c r="A8">
        <f>A7/D1</f>
        <v>2.0200000000000005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7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9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11.200000000000001</v>
      </c>
      <c r="B15" t="s">
        <v>23</v>
      </c>
    </row>
    <row r="16" spans="1:11" x14ac:dyDescent="0.3">
      <c r="A16" s="3">
        <f>A15/J1</f>
        <v>2.2400000000000002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28.857142857142858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37.51428571428572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5" t="s">
        <v>22</v>
      </c>
      <c r="B25" s="6">
        <f>B24+A23*7</f>
        <v>43545.599999999999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/>
  </sheetViews>
  <sheetFormatPr defaultRowHeight="14.4" x14ac:dyDescent="0.3"/>
  <cols>
    <col min="2" max="2" width="10.33203125" bestFit="1" customWidth="1"/>
  </cols>
  <sheetData>
    <row r="1" spans="1:11" x14ac:dyDescent="0.3">
      <c r="A1">
        <v>10.8</v>
      </c>
      <c r="B1" t="s">
        <v>0</v>
      </c>
      <c r="D1">
        <v>2</v>
      </c>
      <c r="E1" t="s">
        <v>10</v>
      </c>
      <c r="G1" s="4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10.8</v>
      </c>
      <c r="B3" t="s">
        <v>1</v>
      </c>
    </row>
    <row r="4" spans="1:11" x14ac:dyDescent="0.3">
      <c r="A4">
        <f>A3*(1+G1)</f>
        <v>17.28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30.080000000000002</v>
      </c>
      <c r="B6" t="s">
        <v>4</v>
      </c>
    </row>
    <row r="7" spans="1:11" x14ac:dyDescent="0.3">
      <c r="A7" s="7">
        <f>A6/J1</f>
        <v>6.016</v>
      </c>
      <c r="B7" s="7" t="s">
        <v>5</v>
      </c>
    </row>
    <row r="8" spans="1:11" x14ac:dyDescent="0.3">
      <c r="A8" s="7">
        <f>A7/D1</f>
        <v>3.008</v>
      </c>
      <c r="B8" s="7" t="s">
        <v>12</v>
      </c>
    </row>
    <row r="9" spans="1:11" x14ac:dyDescent="0.3">
      <c r="A9" s="1" t="s">
        <v>14</v>
      </c>
    </row>
    <row r="10" spans="1:11" x14ac:dyDescent="0.3">
      <c r="A10">
        <f>A3</f>
        <v>10.8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12.8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17.28</v>
      </c>
      <c r="B15" t="s">
        <v>23</v>
      </c>
    </row>
    <row r="16" spans="1:11" x14ac:dyDescent="0.3">
      <c r="A16" s="3">
        <f>A15/J1</f>
        <v>3.4560000000000004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18.703703703703702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24.314814814814813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7" t="s">
        <v>22</v>
      </c>
      <c r="B25" s="14">
        <f>B24+A23*7</f>
        <v>43453.203703703701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Rate</vt:lpstr>
      <vt:lpstr>Redos</vt:lpstr>
      <vt:lpstr>Model</vt:lpstr>
      <vt:lpstr>Example model</vt:lpstr>
      <vt:lpstr>Example week</vt:lpstr>
      <vt:lpstr>Pessimistic model</vt:lpstr>
      <vt:lpstr>Pessimistic fixed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2018-06-13T20:18:24Z</dcterms:created>
  <dcterms:modified xsi:type="dcterms:W3CDTF">2018-07-13T20:12:22Z</dcterms:modified>
</cp:coreProperties>
</file>