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magnet\CBETA\"/>
    </mc:Choice>
  </mc:AlternateContent>
  <xr:revisionPtr revIDLastSave="0" documentId="10_ncr:100000_{19E46268-00C8-4E7E-8FC0-2ABD6ABC5DAE}" xr6:coauthVersionLast="31" xr6:coauthVersionMax="31" xr10:uidLastSave="{00000000-0000-0000-0000-000000000000}"/>
  <bookViews>
    <workbookView xWindow="0" yWindow="0" windowWidth="30720" windowHeight="13416" activeTab="4" xr2:uid="{00000000-000D-0000-FFFF-FFFF00000000}"/>
  </bookViews>
  <sheets>
    <sheet name="Chart1" sheetId="9" r:id="rId1"/>
    <sheet name="Rate" sheetId="6" r:id="rId2"/>
    <sheet name="Redos" sheetId="5" r:id="rId3"/>
    <sheet name="Model (simple)" sheetId="1" r:id="rId4"/>
    <sheet name="Model" sheetId="8" r:id="rId5"/>
    <sheet name="Example model" sheetId="7" r:id="rId6"/>
    <sheet name="Example week" sheetId="4" r:id="rId7"/>
    <sheet name="Pessimistic model" sheetId="2" r:id="rId8"/>
    <sheet name="Pessimistic fixed" sheetId="3" r:id="rId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6" l="1"/>
  <c r="D19" i="6" l="1"/>
  <c r="E19" i="6"/>
  <c r="L19" i="6" l="1"/>
  <c r="L18" i="6"/>
  <c r="L17" i="6"/>
  <c r="A18" i="6"/>
  <c r="A19" i="6" s="1"/>
  <c r="B18" i="6"/>
  <c r="C18" i="6"/>
  <c r="D18" i="6"/>
  <c r="E18" i="6"/>
  <c r="B19" i="6"/>
  <c r="C19" i="6"/>
  <c r="B17" i="6"/>
  <c r="C17" i="6"/>
  <c r="D17" i="6"/>
  <c r="E17" i="6"/>
  <c r="A17" i="6" l="1"/>
  <c r="L16" i="6"/>
  <c r="L15" i="6"/>
  <c r="A15" i="6"/>
  <c r="B15" i="6"/>
  <c r="B16" i="6" s="1"/>
  <c r="C15" i="6"/>
  <c r="D15" i="6"/>
  <c r="E15" i="6"/>
  <c r="A16" i="6"/>
  <c r="C16" i="6"/>
  <c r="D16" i="6"/>
  <c r="E16" i="6"/>
  <c r="E14" i="6" l="1"/>
  <c r="L14" i="6" l="1"/>
  <c r="C14" i="6"/>
  <c r="D14" i="6"/>
  <c r="B14" i="6"/>
  <c r="A14" i="6"/>
  <c r="E13" i="6"/>
  <c r="D13" i="6"/>
  <c r="C13" i="6"/>
  <c r="B13" i="6"/>
  <c r="L13" i="6"/>
  <c r="A13" i="6"/>
  <c r="E12" i="6"/>
  <c r="D12" i="6"/>
  <c r="C12" i="6"/>
  <c r="B12" i="6"/>
  <c r="L12" i="6"/>
  <c r="A12" i="6"/>
  <c r="A21" i="8"/>
  <c r="E7" i="5"/>
  <c r="A22" i="8" s="1"/>
  <c r="A23" i="8" s="1"/>
  <c r="A24" i="8" s="1"/>
  <c r="B26" i="8" s="1"/>
  <c r="C27" i="8" s="1"/>
  <c r="A5" i="8"/>
  <c r="A18" i="8" s="1"/>
  <c r="A19" i="8" s="1"/>
  <c r="A13" i="8"/>
  <c r="A6" i="8"/>
  <c r="A7" i="8" s="1"/>
  <c r="A14" i="8" s="1"/>
  <c r="A3" i="8"/>
  <c r="G2" i="5"/>
  <c r="G3" i="5"/>
  <c r="H3" i="5"/>
  <c r="G4" i="5"/>
  <c r="H4" i="5"/>
  <c r="E11" i="6"/>
  <c r="L11" i="6"/>
  <c r="A11" i="6"/>
  <c r="B11" i="6"/>
  <c r="C11" i="6"/>
  <c r="D11" i="6"/>
  <c r="E10" i="6"/>
  <c r="L10" i="6"/>
  <c r="A10" i="6"/>
  <c r="B10" i="6"/>
  <c r="C10" i="6"/>
  <c r="D10" i="6"/>
  <c r="E9" i="6"/>
  <c r="B9" i="6"/>
  <c r="C9" i="6"/>
  <c r="D9" i="6"/>
  <c r="L9" i="6"/>
  <c r="A9" i="6"/>
  <c r="E8" i="6"/>
  <c r="D8" i="6"/>
  <c r="C8" i="6"/>
  <c r="L8" i="6"/>
  <c r="B8" i="6"/>
  <c r="A8" i="6"/>
  <c r="A13" i="1"/>
  <c r="A5" i="1"/>
  <c r="A12" i="1" s="1"/>
  <c r="A7" i="1"/>
  <c r="A14" i="1" s="1"/>
  <c r="A21" i="1"/>
  <c r="A3" i="1"/>
  <c r="A6" i="1"/>
  <c r="E7" i="6"/>
  <c r="C6" i="5"/>
  <c r="D7" i="6"/>
  <c r="L7" i="6"/>
  <c r="C7" i="6"/>
  <c r="B7" i="6"/>
  <c r="A7" i="6"/>
  <c r="C5" i="5"/>
  <c r="D6" i="6"/>
  <c r="E6" i="6"/>
  <c r="C6" i="6"/>
  <c r="B6" i="6"/>
  <c r="L6" i="6"/>
  <c r="A6" i="6"/>
  <c r="A19" i="7"/>
  <c r="A20" i="7"/>
  <c r="A21" i="7"/>
  <c r="B23" i="7"/>
  <c r="A11" i="7"/>
  <c r="A5" i="7"/>
  <c r="A3" i="7"/>
  <c r="A10" i="7"/>
  <c r="A12" i="7"/>
  <c r="A4" i="7"/>
  <c r="L5" i="6"/>
  <c r="L4" i="6"/>
  <c r="A4" i="6"/>
  <c r="A5" i="6"/>
  <c r="L3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/>
  <c r="F5" i="5"/>
  <c r="G6" i="5"/>
  <c r="H6" i="5"/>
  <c r="F6" i="5"/>
  <c r="D5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15" i="1" l="1"/>
  <c r="A18" i="1"/>
  <c r="A19" i="1" s="1"/>
  <c r="G7" i="5"/>
  <c r="A12" i="8"/>
  <c r="A15" i="8" s="1"/>
  <c r="F7" i="5"/>
  <c r="A22" i="1"/>
  <c r="A23" i="1" s="1"/>
  <c r="A24" i="1" s="1"/>
  <c r="B26" i="1" s="1"/>
  <c r="C27" i="1" s="1"/>
  <c r="H2" i="5"/>
  <c r="H7" i="5" s="1"/>
  <c r="I7" i="5" l="1"/>
  <c r="G1" i="1" s="1"/>
  <c r="A4" i="1" s="1"/>
  <c r="A8" i="1" s="1"/>
  <c r="A9" i="1" s="1"/>
  <c r="A10" i="1" s="1"/>
  <c r="G1" i="8"/>
  <c r="A4" i="8" s="1"/>
  <c r="A8" i="8" s="1"/>
  <c r="A9" i="8" s="1"/>
  <c r="A10" i="8" s="1"/>
</calcChain>
</file>

<file path=xl/sharedStrings.xml><?xml version="1.0" encoding="utf-8"?>
<sst xmlns="http://schemas.openxmlformats.org/spreadsheetml/2006/main" count="224" uniqueCount="84">
  <si>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</si>
  <si>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</si>
  <si>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</si>
  <si>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</si>
  <si>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</si>
  <si>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</si>
  <si>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</si>
  <si>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</si>
  <si>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</si>
  <si>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</si>
  <si>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</si>
  <si>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</si>
  <si>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</si>
  <si>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</si>
  <si>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</si>
  <si>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</si>
  <si>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</si>
  <si>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</si>
  <si>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</si>
  <si>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</si>
  <si>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</si>
  <si>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</si>
  <si>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</si>
  <si>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</si>
  <si>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</si>
  <si>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</si>
  <si>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</si>
  <si>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</si>
  <si>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</si>
  <si>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</si>
  <si>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</si>
  <si>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</si>
  <si>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</si>
  <si>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</si>
  <si>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</si>
  <si>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</si>
  <si>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</si>
  <si>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</si>
  <si>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</si>
  <si>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</si>
  <si>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</si>
  <si>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</si>
  <si>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</si>
  <si>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</si>
  <si>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</si>
  <si>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</si>
  <si>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</si>
  <si>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</si>
  <si>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</si>
  <si>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</si>
  <si>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</si>
  <si>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</si>
  <si>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</si>
  <si>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</si>
  <si>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</si>
  <si>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</si>
  <si>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</si>
  <si>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</si>
  <si>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</si>
  <si>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</si>
  <si>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</si>
  <si>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</si>
  <si>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</si>
  <si>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</si>
  <si>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</si>
  <si>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</si>
  <si>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</si>
  <si>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</si>
  <si>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</si>
  <si>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</si>
  <si>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</si>
  <si>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</si>
  <si>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</si>
  <si>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</si>
  <si>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</si>
  <si>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SJB out Weds, Thurs a.m.</t>
  </si>
  <si>
    <t>John C. out on Friday (probably Toby too)</t>
  </si>
  <si>
    <t>Ming out this week, survey group busy</t>
  </si>
  <si>
    <t>John C. out on Tuesday</t>
  </si>
  <si>
    <t>John C.'s coil (#76) electronics broken Weds-Fri (also sort of waiting for BD delivery)</t>
  </si>
  <si>
    <t>started to wait for BD crate delivery</t>
  </si>
  <si>
    <t>John C.'s coil (#76) electronics broken last half of the week</t>
  </si>
  <si>
    <t>John C.'s coil (#76) electronics still broken</t>
  </si>
  <si>
    <t>John C. on vacation and coil #76 broken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</si>
</sst>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  <xf numFmtId="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Coil</a:t>
            </a:r>
            <a:r>
              <a:rPr lang="en-US" baseline="0"/>
              <a:t> Measurements Per Week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Rate!$A$3:$A$18</c:f>
              <c:numCache>
                <c:formatCode>yyyy-mmm-dd</c:formatCode>
                <c:ptCount val="16"/>
                <c:pt idx="0">
                  <c:v>43276</c:v>
                </c:pt>
                <c:pt idx="1">
                  <c:v>43283</c:v>
                </c:pt>
                <c:pt idx="2">
                  <c:v>43290</c:v>
                </c:pt>
                <c:pt idx="3">
                  <c:v>43297</c:v>
                </c:pt>
                <c:pt idx="4">
                  <c:v>43304</c:v>
                </c:pt>
                <c:pt idx="5">
                  <c:v>43311</c:v>
                </c:pt>
                <c:pt idx="6">
                  <c:v>43318</c:v>
                </c:pt>
                <c:pt idx="7">
                  <c:v>43325</c:v>
                </c:pt>
                <c:pt idx="8">
                  <c:v>43332</c:v>
                </c:pt>
                <c:pt idx="9">
                  <c:v>43339</c:v>
                </c:pt>
                <c:pt idx="10">
                  <c:v>43346</c:v>
                </c:pt>
                <c:pt idx="11">
                  <c:v>43353</c:v>
                </c:pt>
                <c:pt idx="12">
                  <c:v>43360</c:v>
                </c:pt>
                <c:pt idx="13">
                  <c:v>43367</c:v>
                </c:pt>
                <c:pt idx="14">
                  <c:v>43374</c:v>
                </c:pt>
                <c:pt idx="15">
                  <c:v>43381</c:v>
                </c:pt>
              </c:numCache>
            </c:numRef>
          </c:cat>
          <c:val>
            <c:numRef>
              <c:f>Rate!$L$3:$L$18</c:f>
              <c:numCache>
                <c:formatCode>General</c:formatCode>
                <c:ptCount val="16"/>
                <c:pt idx="0">
                  <c:v>2</c:v>
                </c:pt>
                <c:pt idx="1">
                  <c:v>10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30</c:v>
                </c:pt>
                <c:pt idx="6">
                  <c:v>35</c:v>
                </c:pt>
                <c:pt idx="7">
                  <c:v>37</c:v>
                </c:pt>
                <c:pt idx="8">
                  <c:v>32</c:v>
                </c:pt>
                <c:pt idx="9">
                  <c:v>31</c:v>
                </c:pt>
                <c:pt idx="10">
                  <c:v>28</c:v>
                </c:pt>
                <c:pt idx="11">
                  <c:v>33</c:v>
                </c:pt>
                <c:pt idx="12">
                  <c:v>18</c:v>
                </c:pt>
                <c:pt idx="13">
                  <c:v>18</c:v>
                </c:pt>
                <c:pt idx="14">
                  <c:v>38</c:v>
                </c:pt>
                <c:pt idx="1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8-45C2-AC6F-7A6FD515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4284776"/>
        <c:axId val="174290024"/>
      </c:barChart>
      <c:catAx>
        <c:axId val="174284776"/>
        <c:scaling>
          <c:orientation val="minMax"/>
        </c:scaling>
        <c:delete val="0"/>
        <c:axPos val="b"/>
        <c:numFmt formatCode="yyyy-mmm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90024"/>
        <c:crosses val="autoZero"/>
        <c:auto val="0"/>
        <c:lblAlgn val="ctr"/>
        <c:lblOffset val="100"/>
        <c:noMultiLvlLbl val="0"/>
      </c:catAx>
      <c:valAx>
        <c:axId val="1742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8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(simple)'!$A$2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 (simple)'!$B$3:$B$7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'Model (simple)'!$A$3:$A$7</c:f>
              <c:numCache>
                <c:formatCode>General</c:formatCode>
                <c:ptCount val="5"/>
                <c:pt idx="0">
                  <c:v>10.019407110008448</c:v>
                </c:pt>
                <c:pt idx="1">
                  <c:v>5.1945854719150946</c:v>
                </c:pt>
                <c:pt idx="2">
                  <c:v>10.019407110008448</c:v>
                </c:pt>
                <c:pt idx="3">
                  <c:v>2</c:v>
                </c:pt>
                <c:pt idx="4">
                  <c:v>0.80194071100084474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6-4C43-AD07-C4DC3FB88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6-4C43-AD07-C4DC3FB88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6-4C43-AD07-C4DC3FB887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6-4C43-AD07-C4DC3FB887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6-4C43-AD07-C4DC3FB887FD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8.98</c:v>
                </c:pt>
                <c:pt idx="1">
                  <c:v>4.6557023809523814</c:v>
                </c:pt>
                <c:pt idx="2">
                  <c:v>8.98</c:v>
                </c:pt>
                <c:pt idx="3">
                  <c:v>2</c:v>
                </c:pt>
                <c:pt idx="4">
                  <c:v>0.69800000000000006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56-4C43-AD07-C4DC3FB8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41EE55-59A7-4733-882C-E5930A80E8AA}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F1228-59EE-48F7-850C-3B8E893540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8BD34-A5D4-4DE2-9335-6FC17BF2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workbookViewId="0">
      <selection activeCell="L4" sqref="L4:L19"/>
    </sheetView>
  </sheetViews>
  <sheetFormatPr defaultRowHeight="14.4" x14ac:dyDescent="0.3"/>
  <cols>
    <col min="1" max="5" width="11.109375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 t="shared" ref="L3:L19" si="1">SUM(G3:K3)</f>
        <v>2</v>
      </c>
      <c r="M3" t="s">
        <v>59</v>
      </c>
    </row>
    <row r="4" spans="1:13" x14ac:dyDescent="0.3">
      <c r="A4" s="16">
        <f t="shared" ref="A4:E14" si="2">A3+7</f>
        <v>43283</v>
      </c>
      <c r="B4" s="16">
        <f t="shared" ref="B4:E12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 t="shared" si="1"/>
        <v>10</v>
      </c>
      <c r="M4" t="s">
        <v>61</v>
      </c>
    </row>
    <row r="5" spans="1:13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 t="shared" si="1"/>
        <v>21</v>
      </c>
    </row>
    <row r="6" spans="1:13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>
        <f t="shared" si="1"/>
        <v>22</v>
      </c>
      <c r="M6" t="s">
        <v>66</v>
      </c>
    </row>
    <row r="7" spans="1:13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>
        <f t="shared" si="1"/>
        <v>23</v>
      </c>
      <c r="M7" t="s">
        <v>67</v>
      </c>
    </row>
    <row r="8" spans="1:13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>
        <f t="shared" si="1"/>
        <v>30</v>
      </c>
    </row>
    <row r="9" spans="1:13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>
        <f t="shared" si="1"/>
        <v>35</v>
      </c>
    </row>
    <row r="10" spans="1:13" x14ac:dyDescent="0.3">
      <c r="A10" s="16">
        <f t="shared" si="2"/>
        <v>43325</v>
      </c>
      <c r="B10" s="16">
        <f t="shared" si="2"/>
        <v>43326</v>
      </c>
      <c r="C10" s="16">
        <f t="shared" si="2"/>
        <v>43327</v>
      </c>
      <c r="D10" s="16">
        <f t="shared" si="2"/>
        <v>43328</v>
      </c>
      <c r="E10" s="16">
        <f t="shared" si="3"/>
        <v>43329</v>
      </c>
      <c r="G10" s="17">
        <v>8</v>
      </c>
      <c r="H10" s="17">
        <v>7</v>
      </c>
      <c r="I10" s="17">
        <v>3</v>
      </c>
      <c r="J10" s="19">
        <v>10</v>
      </c>
      <c r="K10" s="19">
        <v>9</v>
      </c>
      <c r="L10">
        <f t="shared" si="1"/>
        <v>37</v>
      </c>
      <c r="M10" t="s">
        <v>75</v>
      </c>
    </row>
    <row r="11" spans="1:13" x14ac:dyDescent="0.3">
      <c r="A11" s="16">
        <f t="shared" si="2"/>
        <v>43332</v>
      </c>
      <c r="B11" s="16">
        <f t="shared" si="2"/>
        <v>43333</v>
      </c>
      <c r="C11" s="16">
        <f t="shared" si="2"/>
        <v>43334</v>
      </c>
      <c r="D11" s="16">
        <f t="shared" si="2"/>
        <v>43335</v>
      </c>
      <c r="E11" s="16">
        <f t="shared" si="3"/>
        <v>43336</v>
      </c>
      <c r="G11" s="17">
        <v>6</v>
      </c>
      <c r="H11" s="17">
        <v>9</v>
      </c>
      <c r="I11" s="17">
        <v>8</v>
      </c>
      <c r="J11" s="19">
        <v>9</v>
      </c>
      <c r="K11" s="19">
        <v>0</v>
      </c>
      <c r="L11">
        <f t="shared" si="1"/>
        <v>32</v>
      </c>
      <c r="M11" t="s">
        <v>76</v>
      </c>
    </row>
    <row r="12" spans="1:13" x14ac:dyDescent="0.3">
      <c r="A12" s="16">
        <f t="shared" si="2"/>
        <v>43339</v>
      </c>
      <c r="B12" s="16">
        <f t="shared" si="2"/>
        <v>43340</v>
      </c>
      <c r="C12" s="16">
        <f t="shared" si="2"/>
        <v>43341</v>
      </c>
      <c r="D12" s="16">
        <f t="shared" si="2"/>
        <v>43342</v>
      </c>
      <c r="E12" s="16">
        <f t="shared" si="3"/>
        <v>43343</v>
      </c>
      <c r="G12" s="19">
        <v>6</v>
      </c>
      <c r="H12" s="19">
        <v>7</v>
      </c>
      <c r="I12" s="19">
        <v>6</v>
      </c>
      <c r="J12" s="19">
        <v>8</v>
      </c>
      <c r="K12" s="19">
        <v>4</v>
      </c>
      <c r="L12">
        <f t="shared" si="1"/>
        <v>31</v>
      </c>
      <c r="M12" t="s">
        <v>77</v>
      </c>
    </row>
    <row r="13" spans="1:13" x14ac:dyDescent="0.3">
      <c r="A13" s="16">
        <f t="shared" si="2"/>
        <v>43346</v>
      </c>
      <c r="B13" s="16">
        <f t="shared" si="2"/>
        <v>43347</v>
      </c>
      <c r="C13" s="16">
        <f t="shared" si="2"/>
        <v>43348</v>
      </c>
      <c r="D13" s="16">
        <f t="shared" si="2"/>
        <v>43349</v>
      </c>
      <c r="E13" s="16">
        <f t="shared" si="2"/>
        <v>43350</v>
      </c>
      <c r="G13" s="17" t="s">
        <v>60</v>
      </c>
      <c r="H13" s="19">
        <v>4</v>
      </c>
      <c r="I13" s="19">
        <v>8</v>
      </c>
      <c r="J13" s="19">
        <v>10</v>
      </c>
      <c r="K13" s="19">
        <v>6</v>
      </c>
      <c r="L13">
        <f t="shared" si="1"/>
        <v>28</v>
      </c>
      <c r="M13" t="s">
        <v>78</v>
      </c>
    </row>
    <row r="14" spans="1:13" x14ac:dyDescent="0.3">
      <c r="A14" s="16">
        <f t="shared" si="2"/>
        <v>43353</v>
      </c>
      <c r="B14" s="16">
        <f t="shared" si="2"/>
        <v>43354</v>
      </c>
      <c r="C14" s="16">
        <f t="shared" si="2"/>
        <v>43355</v>
      </c>
      <c r="D14" s="16">
        <f t="shared" si="2"/>
        <v>43356</v>
      </c>
      <c r="E14" s="16">
        <f t="shared" si="2"/>
        <v>43357</v>
      </c>
      <c r="G14" s="19">
        <v>7</v>
      </c>
      <c r="H14" s="19">
        <v>7</v>
      </c>
      <c r="I14" s="17">
        <v>6</v>
      </c>
      <c r="J14" s="19">
        <v>6</v>
      </c>
      <c r="K14" s="19">
        <v>7</v>
      </c>
      <c r="L14">
        <f t="shared" si="1"/>
        <v>33</v>
      </c>
    </row>
    <row r="15" spans="1:13" x14ac:dyDescent="0.3">
      <c r="A15" s="16">
        <f t="shared" ref="A15:E15" si="4">A14+7</f>
        <v>43360</v>
      </c>
      <c r="B15" s="16">
        <f t="shared" si="4"/>
        <v>43361</v>
      </c>
      <c r="C15" s="16">
        <f t="shared" si="4"/>
        <v>43362</v>
      </c>
      <c r="D15" s="16">
        <f t="shared" si="4"/>
        <v>43363</v>
      </c>
      <c r="E15" s="16">
        <f t="shared" si="4"/>
        <v>43364</v>
      </c>
      <c r="G15" s="17">
        <v>3</v>
      </c>
      <c r="H15" s="19">
        <v>6</v>
      </c>
      <c r="I15" s="17">
        <v>5</v>
      </c>
      <c r="J15" s="19">
        <v>2</v>
      </c>
      <c r="K15" s="19">
        <v>2</v>
      </c>
      <c r="L15">
        <f t="shared" si="1"/>
        <v>18</v>
      </c>
      <c r="M15" t="s">
        <v>80</v>
      </c>
    </row>
    <row r="16" spans="1:13" x14ac:dyDescent="0.3">
      <c r="A16" s="16">
        <f t="shared" ref="A16:E17" si="5">A15+7</f>
        <v>43367</v>
      </c>
      <c r="B16" s="16">
        <f t="shared" si="5"/>
        <v>43368</v>
      </c>
      <c r="C16" s="16">
        <f t="shared" si="5"/>
        <v>43369</v>
      </c>
      <c r="D16" s="16">
        <f t="shared" si="5"/>
        <v>43370</v>
      </c>
      <c r="E16" s="16">
        <f t="shared" si="5"/>
        <v>43371</v>
      </c>
      <c r="G16" s="19">
        <v>3</v>
      </c>
      <c r="H16" s="19">
        <v>2</v>
      </c>
      <c r="I16" s="17">
        <v>2</v>
      </c>
      <c r="J16" s="19">
        <v>5</v>
      </c>
      <c r="K16" s="19">
        <v>6</v>
      </c>
      <c r="L16">
        <f t="shared" si="1"/>
        <v>18</v>
      </c>
      <c r="M16" t="s">
        <v>79</v>
      </c>
    </row>
    <row r="17" spans="1:13" x14ac:dyDescent="0.3">
      <c r="A17" s="16">
        <f t="shared" si="5"/>
        <v>43374</v>
      </c>
      <c r="B17" s="16">
        <f t="shared" si="5"/>
        <v>43375</v>
      </c>
      <c r="C17" s="16">
        <f t="shared" si="5"/>
        <v>43376</v>
      </c>
      <c r="D17" s="16">
        <f t="shared" si="5"/>
        <v>43377</v>
      </c>
      <c r="E17" s="16">
        <f t="shared" si="5"/>
        <v>43378</v>
      </c>
      <c r="G17" s="19">
        <v>7</v>
      </c>
      <c r="H17" s="19">
        <v>7</v>
      </c>
      <c r="I17" s="17">
        <v>9</v>
      </c>
      <c r="J17" s="19">
        <v>8</v>
      </c>
      <c r="K17" s="19">
        <v>7</v>
      </c>
      <c r="L17">
        <f t="shared" si="1"/>
        <v>38</v>
      </c>
    </row>
    <row r="18" spans="1:13" x14ac:dyDescent="0.3">
      <c r="A18" s="16">
        <f t="shared" ref="A18:E18" si="6">A17+7</f>
        <v>43381</v>
      </c>
      <c r="B18" s="16">
        <f t="shared" si="6"/>
        <v>43382</v>
      </c>
      <c r="C18" s="16">
        <f t="shared" si="6"/>
        <v>43383</v>
      </c>
      <c r="D18" s="16">
        <f t="shared" si="6"/>
        <v>43384</v>
      </c>
      <c r="E18" s="16">
        <f t="shared" si="6"/>
        <v>43385</v>
      </c>
      <c r="G18" s="19" t="s">
        <v>60</v>
      </c>
      <c r="H18" s="19">
        <v>6</v>
      </c>
      <c r="I18" s="17">
        <v>5</v>
      </c>
      <c r="J18" s="19">
        <v>2</v>
      </c>
      <c r="K18" s="19">
        <v>2</v>
      </c>
      <c r="L18">
        <f t="shared" si="1"/>
        <v>15</v>
      </c>
      <c r="M18" t="s">
        <v>81</v>
      </c>
    </row>
    <row r="19" spans="1:13" x14ac:dyDescent="0.3">
      <c r="A19" s="16">
        <f t="shared" ref="A19:E20" si="7">A18+7</f>
        <v>43388</v>
      </c>
      <c r="B19" s="16">
        <f t="shared" si="7"/>
        <v>43389</v>
      </c>
      <c r="C19" s="16">
        <f t="shared" si="7"/>
        <v>43390</v>
      </c>
      <c r="D19" s="16">
        <f t="shared" si="7"/>
        <v>43391</v>
      </c>
      <c r="E19" s="16">
        <f t="shared" si="7"/>
        <v>43392</v>
      </c>
      <c r="G19" s="19">
        <v>4</v>
      </c>
      <c r="H19" s="19">
        <v>4</v>
      </c>
      <c r="I19" s="19">
        <v>3</v>
      </c>
      <c r="J19" s="19">
        <v>1</v>
      </c>
      <c r="K19" s="19">
        <v>2</v>
      </c>
      <c r="L19">
        <f t="shared" si="1"/>
        <v>14</v>
      </c>
      <c r="M19" t="s">
        <v>82</v>
      </c>
    </row>
    <row r="20" spans="1:13" x14ac:dyDescent="0.3">
      <c r="A20" s="16">
        <f t="shared" si="7"/>
        <v>43395</v>
      </c>
      <c r="G20" s="21">
        <v>1</v>
      </c>
      <c r="M20" t="s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93</v>
      </c>
      <c r="F2" s="15">
        <f>E2/B2</f>
        <v>0.86915887850467288</v>
      </c>
      <c r="G2">
        <f>B2-E2</f>
        <v>14</v>
      </c>
      <c r="H2">
        <f>G2*C2</f>
        <v>7.7000000000000011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27</v>
      </c>
      <c r="F3" s="15">
        <f t="shared" ref="F3:F7" si="1">E3/B3</f>
        <v>1</v>
      </c>
      <c r="G3">
        <f t="shared" ref="G3:G6" si="2">B3-E3</f>
        <v>0</v>
      </c>
      <c r="H3">
        <f t="shared" ref="H3:H6" si="3">G3*C3</f>
        <v>0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v>30</v>
      </c>
      <c r="F4" s="15">
        <f t="shared" si="1"/>
        <v>0.9375</v>
      </c>
      <c r="G4">
        <f t="shared" si="2"/>
        <v>2</v>
      </c>
      <c r="H4">
        <f t="shared" si="3"/>
        <v>1.3333333333333333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6</v>
      </c>
      <c r="F5" s="15">
        <f t="shared" si="1"/>
        <v>0.21428571428571427</v>
      </c>
      <c r="G5">
        <f t="shared" si="2"/>
        <v>22</v>
      </c>
      <c r="H5">
        <f t="shared" si="3"/>
        <v>11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158</v>
      </c>
      <c r="F7" s="15">
        <f t="shared" si="1"/>
        <v>0.73831775700934577</v>
      </c>
      <c r="G7">
        <f>SUM(G2:G6)</f>
        <v>56</v>
      </c>
      <c r="H7">
        <f>SUM(H2:H6)</f>
        <v>29.033333333333335</v>
      </c>
      <c r="I7" s="15">
        <f>H7/G7</f>
        <v>0.518452380952381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10.019407110008448</v>
      </c>
      <c r="B1" t="s">
        <v>0</v>
      </c>
      <c r="D1">
        <v>2</v>
      </c>
      <c r="E1" t="s">
        <v>10</v>
      </c>
      <c r="G1" s="15">
        <f>Redos!I7</f>
        <v>0.518452380952381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10.019407110008448</v>
      </c>
      <c r="B3" t="s">
        <v>1</v>
      </c>
    </row>
    <row r="4" spans="1:11" x14ac:dyDescent="0.3">
      <c r="A4">
        <f>A1*$G$1</f>
        <v>5.1945854719150946</v>
      </c>
      <c r="B4" t="s">
        <v>74</v>
      </c>
    </row>
    <row r="5" spans="1:11" x14ac:dyDescent="0.3">
      <c r="A5">
        <f>A1</f>
        <v>10.019407110008448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0.80194071100084474</v>
      </c>
      <c r="B7" t="s">
        <v>69</v>
      </c>
    </row>
    <row r="8" spans="1:11" x14ac:dyDescent="0.3">
      <c r="A8">
        <f>SUM(A3:A7)</f>
        <v>28.035340402932835</v>
      </c>
      <c r="B8" t="s">
        <v>4</v>
      </c>
    </row>
    <row r="9" spans="1:11" x14ac:dyDescent="0.3">
      <c r="A9">
        <f>A8/J1</f>
        <v>5.6070680805865667</v>
      </c>
      <c r="B9" t="s">
        <v>5</v>
      </c>
    </row>
    <row r="10" spans="1:11" x14ac:dyDescent="0.3">
      <c r="A10">
        <f>A9/D1</f>
        <v>2.8035340402932833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10.019407110008448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0.80194071100084474</v>
      </c>
      <c r="B14" t="s">
        <v>70</v>
      </c>
    </row>
    <row r="15" spans="1:11" x14ac:dyDescent="0.3">
      <c r="A15">
        <f>SUM(A12:A14)</f>
        <v>12.821347821009292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10.019407110008448</v>
      </c>
      <c r="B18" t="s">
        <v>23</v>
      </c>
    </row>
    <row r="19" spans="1:4" x14ac:dyDescent="0.3">
      <c r="A19" s="3">
        <f>A18/$J$1</f>
        <v>2.0038814220016894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158</v>
      </c>
      <c r="B22" t="s">
        <v>18</v>
      </c>
    </row>
    <row r="23" spans="1:4" x14ac:dyDescent="0.3">
      <c r="A23">
        <f>A21-A22</f>
        <v>56</v>
      </c>
      <c r="B23" t="s">
        <v>19</v>
      </c>
    </row>
    <row r="24" spans="1:4" x14ac:dyDescent="0.3">
      <c r="A24">
        <f>A23/A1</f>
        <v>5.5891530691532889</v>
      </c>
      <c r="B24" t="s">
        <v>20</v>
      </c>
    </row>
    <row r="25" spans="1:4" x14ac:dyDescent="0.3">
      <c r="A25" t="s">
        <v>64</v>
      </c>
      <c r="B25" s="2">
        <v>43395</v>
      </c>
    </row>
    <row r="26" spans="1:4" x14ac:dyDescent="0.3">
      <c r="A26" t="s">
        <v>22</v>
      </c>
      <c r="B26" s="2">
        <f>B25+A24*7</f>
        <v>43434.124071484075</v>
      </c>
    </row>
    <row r="27" spans="1:4" x14ac:dyDescent="0.3">
      <c r="A27" t="s">
        <v>68</v>
      </c>
      <c r="B27" s="2">
        <v>43434</v>
      </c>
      <c r="C27" s="20">
        <f>(B26-B25)/(B27-B25)-1</f>
        <v>3.1813201044899042E-3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2AA-1946-426F-A19C-76E53B7C0326}">
  <dimension ref="A1:K27"/>
  <sheetViews>
    <sheetView tabSelected="1"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8.98</v>
      </c>
      <c r="B1" t="s">
        <v>0</v>
      </c>
      <c r="D1">
        <v>2</v>
      </c>
      <c r="E1" t="s">
        <v>10</v>
      </c>
      <c r="G1" s="15">
        <f>Redos!I7</f>
        <v>0.518452380952381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8.98</v>
      </c>
      <c r="B3" t="s">
        <v>1</v>
      </c>
    </row>
    <row r="4" spans="1:11" x14ac:dyDescent="0.3">
      <c r="A4">
        <f>A1*$G$1</f>
        <v>4.6557023809523814</v>
      </c>
      <c r="B4" t="s">
        <v>74</v>
      </c>
    </row>
    <row r="5" spans="1:11" x14ac:dyDescent="0.3">
      <c r="A5">
        <f>A1</f>
        <v>8.98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0.69800000000000006</v>
      </c>
      <c r="B7" t="s">
        <v>69</v>
      </c>
    </row>
    <row r="8" spans="1:11" x14ac:dyDescent="0.3">
      <c r="A8">
        <f>SUM(A3:A7)</f>
        <v>25.313702380952382</v>
      </c>
      <c r="B8" t="s">
        <v>4</v>
      </c>
    </row>
    <row r="9" spans="1:11" x14ac:dyDescent="0.3">
      <c r="A9">
        <f>A8/J1</f>
        <v>5.0627404761904762</v>
      </c>
      <c r="B9" t="s">
        <v>5</v>
      </c>
    </row>
    <row r="10" spans="1:11" x14ac:dyDescent="0.3">
      <c r="A10">
        <f>A9/D1</f>
        <v>2.5313702380952381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8.98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0.69800000000000006</v>
      </c>
      <c r="B14" t="s">
        <v>70</v>
      </c>
    </row>
    <row r="15" spans="1:11" x14ac:dyDescent="0.3">
      <c r="A15">
        <f>SUM(A12:A14)</f>
        <v>11.678000000000001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8.98</v>
      </c>
      <c r="B18" t="s">
        <v>23</v>
      </c>
    </row>
    <row r="19" spans="1:4" x14ac:dyDescent="0.3">
      <c r="A19" s="3">
        <f>A18/$J$1</f>
        <v>1.796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158</v>
      </c>
      <c r="B22" t="s">
        <v>18</v>
      </c>
    </row>
    <row r="23" spans="1:4" x14ac:dyDescent="0.3">
      <c r="A23">
        <f>A21-A22</f>
        <v>56</v>
      </c>
      <c r="B23" t="s">
        <v>19</v>
      </c>
    </row>
    <row r="24" spans="1:4" x14ac:dyDescent="0.3">
      <c r="A24">
        <f>A23/A1</f>
        <v>6.2360801781737187</v>
      </c>
      <c r="B24" t="s">
        <v>20</v>
      </c>
    </row>
    <row r="25" spans="1:4" x14ac:dyDescent="0.3">
      <c r="A25" t="s">
        <v>64</v>
      </c>
      <c r="B25" s="2">
        <v>43395</v>
      </c>
    </row>
    <row r="26" spans="1:4" x14ac:dyDescent="0.3">
      <c r="A26" t="s">
        <v>22</v>
      </c>
      <c r="B26" s="2">
        <f>B25+A24*7</f>
        <v>43438.652561247218</v>
      </c>
    </row>
    <row r="27" spans="1:4" x14ac:dyDescent="0.3">
      <c r="A27" t="s">
        <v>68</v>
      </c>
      <c r="B27" s="2">
        <v>43434</v>
      </c>
      <c r="C27" s="20">
        <f>(B26-B25)/(B27-B25)-1</f>
        <v>0.11929644223635427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Rate</vt:lpstr>
      <vt:lpstr>Redos</vt:lpstr>
      <vt:lpstr>Model (simple)</vt:lpstr>
      <vt:lpstr>Model</vt:lpstr>
      <vt:lpstr>Example model</vt:lpstr>
      <vt:lpstr>Example week</vt:lpstr>
      <vt:lpstr>Pessimistic model</vt:lpstr>
      <vt:lpstr>Pessimistic fixed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2018-10-22T17:56:49Z</dcterms:modified>
</cp:coreProperties>
</file>